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24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3239" documentId="13_ncr:1_{FE1A7784-3329-5845-8986-3768FD386D04}" xr6:coauthVersionLast="47" xr6:coauthVersionMax="47" xr10:uidLastSave="{137B0D08-D6ED-8A42-AFAC-F895F50557A0}"/>
  <bookViews>
    <workbookView xWindow="8240" yWindow="620" windowWidth="21600" windowHeight="14020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ise 9 New" sheetId="16" r:id="rId11"/>
    <sheet name="Exercise 10 New" sheetId="17" r:id="rId12"/>
    <sheet name="Exercise 11 - Ques from Exam2" sheetId="10" r:id="rId13"/>
    <sheet name="Exercise 12 - Q from Exams 1+2" sheetId="18" r:id="rId14"/>
    <sheet name="Misc. Questions from Exam 3" sheetId="12" r:id="rId15"/>
    <sheet name="Misc. Questions from Exam 1" sheetId="14" r:id="rId16"/>
    <sheet name="Additional Materials" sheetId="11" r:id="rId17"/>
    <sheet name="טיפים של זמן פציעות" sheetId="13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58" i="18" l="1"/>
  <c r="F145" i="18"/>
  <c r="F146" i="18" s="1"/>
  <c r="F144" i="18"/>
  <c r="O128" i="18"/>
  <c r="P129" i="18"/>
  <c r="P128" i="18"/>
  <c r="P127" i="18"/>
  <c r="O129" i="18"/>
  <c r="O127" i="18"/>
  <c r="Q129" i="18"/>
  <c r="Q127" i="18"/>
  <c r="P105" i="18"/>
  <c r="P104" i="18"/>
  <c r="P103" i="18"/>
  <c r="O105" i="18"/>
  <c r="O104" i="18"/>
  <c r="O103" i="18"/>
  <c r="P102" i="18"/>
  <c r="O102" i="18"/>
  <c r="P45" i="18"/>
  <c r="O45" i="18"/>
  <c r="P44" i="18"/>
  <c r="O44" i="18"/>
  <c r="N255" i="10"/>
  <c r="N254" i="10"/>
  <c r="M255" i="10"/>
  <c r="M254" i="10"/>
  <c r="L256" i="10"/>
  <c r="L255" i="10"/>
  <c r="L254" i="10"/>
  <c r="K255" i="10"/>
  <c r="K254" i="10"/>
  <c r="K256" i="10" s="1"/>
  <c r="D34" i="17"/>
  <c r="D33" i="17"/>
  <c r="D32" i="17"/>
  <c r="B33" i="17"/>
  <c r="B32" i="17"/>
  <c r="B36" i="17" s="1"/>
  <c r="D36" i="17" s="1"/>
  <c r="D214" i="17"/>
  <c r="D195" i="17"/>
  <c r="B205" i="17" s="1"/>
  <c r="D187" i="17"/>
  <c r="D212" i="17" s="1"/>
  <c r="F167" i="17"/>
  <c r="D185" i="17" s="1"/>
  <c r="D213" i="17" s="1"/>
  <c r="D153" i="17"/>
  <c r="D152" i="17"/>
  <c r="D151" i="17"/>
  <c r="D154" i="17"/>
  <c r="D143" i="17"/>
  <c r="D142" i="17"/>
  <c r="D141" i="17"/>
  <c r="B130" i="17"/>
  <c r="G61" i="17"/>
  <c r="G56" i="17"/>
  <c r="E121" i="17"/>
  <c r="E120" i="17"/>
  <c r="E109" i="17"/>
  <c r="E102" i="17"/>
  <c r="E101" i="17"/>
  <c r="E95" i="17"/>
  <c r="E94" i="17"/>
  <c r="C50" i="17"/>
  <c r="G597" i="16"/>
  <c r="F597" i="16"/>
  <c r="G596" i="16"/>
  <c r="F596" i="16"/>
  <c r="C509" i="16"/>
  <c r="D360" i="16"/>
  <c r="D359" i="16"/>
  <c r="B23" i="7"/>
  <c r="D146" i="15"/>
  <c r="E146" i="15" s="1"/>
  <c r="C146" i="15"/>
  <c r="F146" i="15" s="1"/>
  <c r="D145" i="15"/>
  <c r="E145" i="15" s="1"/>
  <c r="C145" i="15"/>
  <c r="F145" i="15" s="1"/>
  <c r="D144" i="15"/>
  <c r="E144" i="15" s="1"/>
  <c r="C144" i="15"/>
  <c r="F144" i="15" s="1"/>
  <c r="D143" i="15"/>
  <c r="E143" i="15" s="1"/>
  <c r="C143" i="15"/>
  <c r="F143" i="15" s="1"/>
  <c r="D142" i="15"/>
  <c r="E142" i="15" s="1"/>
  <c r="C142" i="15"/>
  <c r="F142" i="15" s="1"/>
  <c r="D130" i="15"/>
  <c r="E130" i="15" s="1"/>
  <c r="C130" i="15"/>
  <c r="F130" i="15" s="1"/>
  <c r="D129" i="15"/>
  <c r="E129" i="15" s="1"/>
  <c r="C129" i="15"/>
  <c r="F129" i="15" s="1"/>
  <c r="D128" i="15"/>
  <c r="E128" i="15" s="1"/>
  <c r="C128" i="15"/>
  <c r="F128" i="15" s="1"/>
  <c r="D127" i="15"/>
  <c r="E127" i="15" s="1"/>
  <c r="C127" i="15"/>
  <c r="F127" i="15" s="1"/>
  <c r="D126" i="15"/>
  <c r="E126" i="15" s="1"/>
  <c r="C126" i="15"/>
  <c r="F126" i="15" s="1"/>
  <c r="C99" i="15"/>
  <c r="Q45" i="18" l="1"/>
  <c r="Q44" i="18"/>
  <c r="D35" i="17"/>
  <c r="D215" i="17"/>
  <c r="D144" i="17"/>
  <c r="D148" i="17" s="1"/>
  <c r="D158" i="17" s="1"/>
  <c r="E122" i="17"/>
  <c r="E93" i="17"/>
  <c r="E96" i="17" s="1"/>
  <c r="G176" i="17" s="1"/>
  <c r="G177" i="17" s="1"/>
  <c r="B212" i="17" s="1"/>
  <c r="E100" i="17"/>
  <c r="E103" i="17" s="1"/>
  <c r="E107" i="17" s="1"/>
  <c r="E111" i="17" s="1"/>
  <c r="I292" i="15"/>
  <c r="H292" i="15"/>
  <c r="G292" i="15"/>
  <c r="F292" i="15"/>
  <c r="E292" i="15"/>
  <c r="D292" i="15"/>
  <c r="D293" i="15" s="1"/>
  <c r="D98" i="15"/>
  <c r="E98" i="15" s="1"/>
  <c r="D99" i="15"/>
  <c r="E99" i="15" s="1"/>
  <c r="D100" i="15"/>
  <c r="E100" i="15" s="1"/>
  <c r="D101" i="15"/>
  <c r="E101" i="15" s="1"/>
  <c r="D97" i="15"/>
  <c r="E97" i="15" s="1"/>
  <c r="F99" i="15"/>
  <c r="C100" i="15"/>
  <c r="F100" i="15" s="1"/>
  <c r="C101" i="15"/>
  <c r="F101" i="15" s="1"/>
  <c r="C98" i="15"/>
  <c r="F98" i="15" s="1"/>
  <c r="C97" i="15"/>
  <c r="F97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4" i="10"/>
  <c r="F524" i="10"/>
  <c r="G523" i="10"/>
  <c r="F523" i="10"/>
  <c r="D162" i="17" l="1"/>
  <c r="D182" i="17" s="1"/>
  <c r="D181" i="17"/>
  <c r="B167" i="17"/>
  <c r="B168" i="17" s="1"/>
  <c r="D196" i="17" s="1"/>
  <c r="B206" i="17" s="1"/>
  <c r="I293" i="15"/>
  <c r="F293" i="15"/>
  <c r="G293" i="15"/>
  <c r="E293" i="15"/>
  <c r="H293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D183" i="17" l="1"/>
  <c r="D194" i="17" s="1"/>
  <c r="C209" i="6"/>
  <c r="C210" i="6" s="1"/>
  <c r="E209" i="6"/>
  <c r="F209" i="6" s="1"/>
  <c r="E1079" i="12"/>
  <c r="F1079" i="12"/>
  <c r="G1079" i="12"/>
  <c r="H1079" i="12"/>
  <c r="I1079" i="12"/>
  <c r="C436" i="10"/>
  <c r="D287" i="10"/>
  <c r="D286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E23" i="7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B204" i="17" l="1"/>
  <c r="B207" i="17" s="1"/>
  <c r="D197" i="17"/>
  <c r="D204" i="17" s="1"/>
  <c r="C211" i="6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<sst xmlns="http://schemas.openxmlformats.org/spreadsheetml/2006/main" count="4772" uniqueCount="3489">
  <si>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</si>
  <si>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</si>
  <si>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</si>
  <si>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</si>
  <si>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</si>
  <si>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</si>
  <si>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</si>
  <si>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</si>
  <si>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</si>
  <si>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</si>
  <si>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</si>
  <si>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</si>
  <si>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</si>
  <si>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</si>
  <si>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</si>
  <si>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</si>
  <si>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</si>
  <si>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</si>
  <si>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</si>
  <si>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</si>
  <si>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</si>
  <si>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</si>
  <si>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</si>
  <si>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</si>
  <si>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</si>
  <si>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</si>
  <si>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</si>
  <si>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</si>
  <si>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</si>
  <si>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</si>
  <si>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</si>
  <si>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</si>
  <si>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</si>
  <si>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</si>
  <si>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</si>
  <si>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</si>
  <si>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</si>
  <si>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</si>
  <si>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</si>
  <si>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</si>
  <si>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</si>
  <si>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</si>
  <si>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</si>
  <si>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</si>
  <si>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</si>
  <si>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</si>
  <si>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</si>
  <si>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</si>
  <si>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</si>
  <si>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</si>
  <si>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</si>
  <si>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</si>
  <si>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</si>
  <si>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</si>
  <si>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</si>
  <si>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</si>
  <si>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</si>
  <si>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</si>
  <si>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</si>
  <si>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</si>
  <si>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</si>
  <si>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</si>
  <si>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</si>
  <si>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</si>
  <si>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</si>
  <si>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</si>
  <si>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</si>
  <si>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</si>
  <si>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</si>
  <si>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</si>
  <si>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</si>
  <si>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</si>
  <si>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</si>
  <si>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</si>
  <si>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</si>
  <si>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</si>
  <si>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</si>
  <si>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</si>
  <si>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</si>
  <si>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</si>
  <si>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</si>
  <si>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</si>
  <si>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</si>
  <si>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</si>
  <si>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</si>
  <si>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</si>
  <si>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</si>
  <si>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</si>
  <si>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</si>
  <si>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</si>
  <si>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</si>
  <si>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</si>
  <si>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</si>
  <si>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</si>
  <si>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</si>
  <si>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</si>
  <si>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</si>
  <si>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</si>
  <si>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</si>
  <si>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</si>
  <si>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</si>
  <si>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</si>
  <si>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</si>
  <si>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</si>
  <si>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</si>
  <si>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</si>
  <si>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</si>
  <si>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</si>
  <si>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</si>
  <si>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</si>
  <si>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</si>
  <si>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</si>
  <si>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</si>
  <si>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</si>
  <si>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</si>
  <si>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</si>
  <si>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</si>
  <si>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</si>
  <si>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</si>
  <si>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</si>
  <si>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</si>
  <si>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</si>
  <si>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</si>
  <si>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</si>
  <si>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</si>
  <si>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</si>
  <si>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</si>
  <si>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</si>
  <si>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</si>
  <si>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</si>
  <si>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</si>
  <si>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</si>
  <si>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</si>
  <si>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</si>
  <si>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</si>
  <si>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</si>
  <si>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</si>
  <si>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</si>
  <si>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</si>
  <si>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</si>
  <si>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</si>
  <si>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</si>
  <si>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</si>
  <si>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</si>
  <si>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</si>
  <si>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</si>
  <si>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</si>
  <si>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</si>
  <si>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</si>
  <si>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</si>
  <si>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</si>
  <si>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</si>
  <si>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</si>
  <si>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</si>
  <si>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</si>
  <si>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</si>
  <si>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</si>
  <si>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</si>
  <si>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</si>
  <si>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</si>
  <si>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</si>
  <si>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</si>
  <si>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</si>
  <si>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</si>
  <si>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</si>
  <si>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</si>
  <si>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</si>
  <si>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</si>
  <si>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</si>
  <si>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</si>
  <si>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</si>
  <si>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</si>
  <si>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</si>
  <si>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</si>
  <si>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</si>
  <si>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</si>
  <si>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</si>
  <si>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</si>
  <si>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</si>
  <si>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</si>
  <si>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</si>
  <si>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</si>
  <si>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</si>
  <si>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</si>
  <si>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</si>
  <si>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</si>
  <si>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</si>
  <si>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</si>
  <si>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</si>
  <si>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</si>
  <si>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</si>
  <si>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</si>
  <si>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</si>
  <si>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</si>
  <si>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</si>
  <si>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</si>
  <si>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</si>
  <si>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</si>
  <si>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</si>
  <si>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</si>
  <si>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</si>
  <si>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</si>
  <si>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</si>
  <si>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</si>
  <si>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</si>
  <si>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</si>
  <si>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</si>
  <si>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</si>
  <si>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</si>
  <si>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</si>
  <si>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</si>
  <si>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</si>
  <si>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</si>
  <si>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</si>
  <si>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</si>
  <si>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</si>
  <si>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</si>
  <si>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</si>
  <si>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</si>
  <si>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</si>
  <si>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</si>
  <si>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</si>
  <si>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</si>
  <si>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</si>
  <si>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</si>
  <si>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</si>
  <si>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</si>
  <si>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</si>
  <si>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</si>
  <si>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</si>
  <si>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</si>
  <si>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</si>
  <si>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</si>
  <si>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</si>
  <si>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</si>
  <si>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</si>
  <si>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</si>
  <si>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</si>
  <si>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</si>
  <si>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</si>
  <si>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</si>
  <si>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</si>
  <si>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</si>
  <si>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</si>
  <si>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</si>
  <si>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</si>
  <si>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</si>
  <si>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</si>
  <si>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</si>
  <si>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</si>
  <si>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</si>
  <si>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</si>
  <si>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</si>
  <si>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</si>
  <si>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</si>
  <si>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</si>
  <si>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</si>
  <si>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</si>
  <si>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</si>
  <si>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</si>
  <si>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</si>
  <si>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</si>
  <si>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</si>
  <si>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</si>
  <si>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</si>
  <si>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</si>
  <si>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</si>
  <si>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</si>
  <si>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</si>
  <si>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</si>
  <si>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</si>
  <si>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</si>
  <si>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</si>
  <si>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</si>
  <si>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</si>
  <si>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</si>
  <si>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</si>
  <si>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</si>
  <si>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</si>
  <si>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</si>
  <si>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</si>
  <si>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</si>
  <si>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</si>
  <si>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</si>
  <si>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</si>
  <si>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</si>
  <si>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</si>
  <si>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</si>
  <si>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</si>
  <si>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</si>
  <si>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</si>
  <si>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</si>
  <si>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</si>
  <si>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</si>
  <si>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</si>
  <si>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</si>
  <si>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</si>
  <si>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</si>
  <si>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</si>
  <si>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</si>
  <si>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</si>
  <si>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</si>
  <si>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</si>
  <si>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</si>
  <si>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</si>
  <si>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</si>
  <si>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</si>
  <si>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</si>
  <si>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</si>
  <si>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</si>
  <si>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</si>
  <si>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</si>
  <si>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</si>
  <si>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</si>
  <si>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</si>
  <si>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</si>
  <si>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</si>
  <si>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</si>
  <si>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</si>
  <si>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</si>
  <si>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</si>
  <si>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</si>
  <si>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</si>
  <si>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</si>
  <si>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</si>
  <si>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</si>
  <si>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</si>
  <si>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</si>
  <si>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</si>
  <si>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</si>
  <si>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</si>
  <si>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</si>
  <si>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</si>
  <si>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</si>
  <si>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</si>
  <si>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</si>
  <si>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</si>
  <si>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</si>
  <si>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</si>
  <si>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</si>
  <si>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</si>
  <si>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</si>
  <si>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</si>
  <si>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</si>
  <si>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</si>
  <si>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</si>
  <si>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</si>
  <si>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</si>
  <si>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</si>
  <si>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</si>
  <si>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</si>
  <si>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</si>
  <si>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</si>
  <si>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</si>
  <si>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</si>
  <si>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</si>
  <si>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</si>
  <si>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</si>
  <si>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</si>
  <si>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</si>
  <si>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</si>
  <si>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</si>
  <si>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</si>
  <si>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</si>
  <si>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</si>
  <si>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</si>
  <si>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</si>
  <si>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</si>
  <si>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</si>
  <si>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</si>
  <si>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</si>
  <si>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</si>
  <si>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</si>
  <si>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</si>
  <si>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</si>
  <si>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</si>
  <si>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</si>
  <si>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</si>
  <si>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</si>
  <si>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</si>
  <si>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</si>
  <si>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</si>
  <si>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</si>
  <si>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</si>
  <si>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</si>
  <si>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</si>
  <si>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</si>
  <si>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</si>
  <si>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</si>
  <si>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</si>
  <si>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</si>
  <si>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</si>
  <si>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</si>
  <si>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</si>
  <si>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</si>
  <si>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</si>
  <si>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</si>
  <si>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</si>
  <si>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</si>
  <si>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</si>
  <si>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</si>
  <si>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</si>
  <si>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</si>
  <si>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</si>
  <si>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</si>
  <si>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</si>
  <si>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</si>
  <si>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</si>
  <si>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</si>
  <si>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</si>
  <si>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</si>
  <si>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</si>
  <si>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</si>
  <si>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</si>
  <si>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</si>
  <si>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</si>
  <si>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</si>
  <si>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</si>
  <si>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</si>
  <si>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</si>
  <si>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</si>
  <si>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</si>
  <si>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</si>
  <si>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</si>
  <si>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</si>
  <si>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</si>
  <si>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</si>
  <si>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</si>
  <si>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</si>
  <si>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</si>
  <si>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</si>
  <si>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</si>
  <si>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</si>
  <si>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</si>
  <si>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</si>
  <si>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</si>
  <si>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</si>
  <si>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</si>
  <si>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</si>
  <si>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</si>
  <si>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</si>
  <si>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</si>
  <si>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</si>
  <si>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</si>
  <si>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</si>
  <si>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</si>
  <si>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</si>
  <si>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</si>
  <si>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</si>
  <si>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</si>
  <si>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</si>
  <si>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</si>
  <si>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</si>
  <si>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</si>
  <si>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</si>
  <si>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</si>
  <si>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</si>
  <si>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</si>
  <si>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</si>
  <si>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</si>
  <si>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</si>
  <si>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</si>
  <si>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</si>
  <si>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</si>
  <si>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</si>
  <si>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</si>
  <si>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</si>
  <si>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</si>
  <si>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</si>
  <si>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</si>
  <si>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</si>
  <si>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</si>
  <si>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</si>
  <si>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</si>
  <si>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</si>
  <si>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</si>
  <si>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</si>
  <si>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</si>
  <si>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</si>
  <si>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</si>
  <si>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</si>
  <si>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</si>
  <si>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</si>
  <si>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</si>
  <si>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</si>
  <si>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</si>
  <si>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</si>
  <si>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</si>
  <si>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</si>
  <si>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</si>
  <si>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</si>
  <si>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</si>
  <si>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</si>
  <si>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</si>
  <si>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</si>
  <si>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</si>
  <si>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</si>
  <si>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</si>
  <si>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</si>
  <si>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</si>
  <si>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</si>
  <si>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</si>
  <si>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</si>
  <si>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</si>
  <si>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</si>
  <si>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</si>
  <si>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</si>
  <si>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</si>
  <si>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</si>
  <si>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</si>
  <si>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</si>
  <si>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</si>
  <si>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</si>
  <si>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</si>
  <si>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</si>
  <si>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</si>
  <si>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</si>
  <si>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</si>
  <si>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</si>
  <si>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</si>
  <si>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</si>
  <si>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</si>
  <si>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</si>
  <si>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</si>
  <si>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</si>
  <si>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</si>
  <si>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</si>
  <si>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</si>
  <si>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</si>
  <si>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</si>
  <si>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</si>
  <si>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</si>
  <si>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</si>
  <si>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</si>
  <si>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</si>
  <si>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</si>
  <si>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</si>
  <si>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</si>
  <si>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</si>
  <si>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</si>
  <si>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</si>
  <si>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</si>
  <si>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</si>
  <si>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</si>
  <si>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</si>
  <si>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</si>
  <si>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</si>
  <si>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</si>
  <si>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</si>
  <si>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</si>
  <si>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</si>
  <si>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</si>
  <si>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</si>
  <si>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</si>
  <si>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</si>
  <si>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</si>
  <si>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</si>
  <si>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</si>
  <si>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</si>
  <si>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</si>
  <si>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</si>
  <si>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</si>
  <si>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</si>
  <si>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</si>
  <si>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</si>
  <si>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</si>
  <si>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</si>
  <si>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</si>
  <si>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</si>
  <si>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</si>
  <si>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</si>
  <si>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</si>
  <si>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</si>
  <si>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</si>
  <si>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</si>
  <si>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</si>
  <si>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</si>
  <si>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</si>
  <si>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</si>
  <si>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</si>
  <si>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</si>
  <si>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</si>
  <si>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</si>
  <si>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</si>
  <si>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</si>
  <si>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</si>
  <si>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</si>
  <si>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</si>
  <si>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</si>
  <si>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</si>
  <si>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</si>
  <si>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</si>
  <si>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</si>
  <si>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</si>
  <si>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</si>
  <si>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</si>
  <si>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</si>
  <si>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</si>
  <si>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</si>
  <si>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</si>
  <si>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</si>
  <si>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</si>
  <si>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</si>
  <si>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</si>
  <si>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</si>
  <si>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</si>
  <si>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</si>
  <si>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</si>
  <si>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</si>
  <si>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</si>
  <si>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</si>
  <si>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</si>
  <si>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</si>
  <si>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</si>
  <si>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</si>
  <si>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</si>
  <si>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</si>
  <si>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</si>
  <si>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</si>
  <si>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</si>
  <si>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</si>
  <si>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</si>
  <si>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</si>
  <si>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</si>
  <si>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</si>
  <si>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</si>
  <si>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</si>
  <si>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</si>
  <si>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</si>
  <si>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</si>
  <si>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</si>
  <si>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</si>
  <si>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</si>
  <si>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</si>
  <si>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</si>
  <si>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</si>
  <si>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</si>
  <si>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</si>
  <si>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</si>
  <si>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</si>
  <si>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</si>
  <si>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</si>
  <si>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</si>
  <si>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</si>
  <si>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</si>
  <si>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</si>
  <si>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</si>
  <si>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</si>
  <si>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</si>
  <si>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</si>
  <si>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</si>
  <si>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</si>
  <si>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</si>
  <si>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</si>
  <si>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</si>
  <si>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</si>
  <si>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</si>
  <si>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</si>
  <si>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</si>
  <si>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</si>
  <si>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</si>
  <si>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</si>
  <si>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</si>
  <si>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</si>
  <si>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</si>
  <si>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</si>
  <si>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</si>
  <si>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</si>
  <si>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</si>
  <si>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</si>
  <si>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</si>
  <si>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</si>
  <si>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</si>
  <si>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</si>
  <si>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</si>
  <si>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</si>
  <si>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</si>
  <si>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</si>
  <si>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</si>
  <si>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</si>
  <si>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</si>
  <si>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</si>
  <si>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</si>
  <si>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</si>
  <si>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</si>
  <si>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</si>
  <si>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</si>
  <si>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</si>
  <si>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</si>
  <si>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</si>
  <si>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</si>
  <si>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</si>
  <si>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</si>
  <si>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</si>
  <si>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</si>
  <si>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</si>
  <si>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</si>
  <si>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</si>
  <si>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</si>
  <si>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</si>
  <si>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</si>
  <si>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</si>
  <si>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</si>
  <si>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</si>
  <si>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</si>
  <si>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</si>
  <si>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</si>
  <si>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</si>
  <si>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</si>
  <si>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</si>
  <si>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</si>
  <si>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</si>
  <si>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</si>
  <si>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</si>
  <si>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</si>
  <si>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</si>
  <si>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</si>
  <si>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</si>
  <si>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</si>
  <si>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</si>
  <si>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</si>
  <si>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</si>
  <si>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</si>
  <si>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</si>
  <si>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</si>
  <si>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</si>
  <si>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</si>
  <si>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</si>
  <si>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</si>
  <si>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</si>
  <si>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</si>
  <si>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</si>
  <si>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</si>
  <si>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</si>
  <si>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</si>
  <si>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</si>
  <si>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</si>
  <si>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</si>
  <si>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</si>
  <si>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</si>
  <si>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</si>
  <si>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</si>
  <si>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</si>
  <si>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</si>
  <si>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</si>
  <si>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</si>
  <si>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</si>
  <si>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</si>
  <si>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</si>
  <si>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</si>
  <si>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</si>
  <si>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</si>
  <si>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</si>
  <si>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</si>
  <si>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</si>
  <si>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</si>
  <si>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</si>
  <si>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</si>
  <si>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</si>
  <si>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</si>
  <si>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</si>
  <si>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</si>
  <si>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</si>
  <si>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</si>
  <si>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</si>
  <si>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</si>
  <si>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</si>
  <si>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</si>
  <si>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</si>
  <si>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</si>
  <si>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</si>
  <si>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</si>
  <si>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</si>
  <si>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</si>
  <si>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</si>
  <si>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</si>
  <si>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</si>
  <si>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</si>
  <si>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</si>
  <si>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</si>
  <si>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</si>
  <si>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</si>
  <si>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</si>
  <si>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</si>
  <si>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</si>
  <si>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</si>
  <si>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</si>
  <si>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</si>
  <si>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</si>
  <si>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</si>
  <si>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</si>
  <si>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</si>
  <si>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</si>
  <si>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</si>
  <si>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</si>
  <si>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</si>
  <si>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</si>
  <si>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</si>
  <si>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</si>
  <si>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</si>
  <si>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</si>
  <si>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</si>
  <si>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</si>
  <si>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</si>
  <si>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</si>
  <si>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</si>
  <si>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</si>
  <si>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</si>
  <si>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</si>
  <si>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</si>
  <si>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</si>
  <si>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</si>
  <si>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</si>
  <si>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</si>
  <si>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</si>
  <si>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</si>
  <si>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</si>
  <si>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</si>
  <si>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</si>
  <si>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</si>
  <si>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</si>
  <si>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</si>
  <si>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</si>
  <si>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</si>
  <si>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</si>
  <si>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</si>
  <si>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</si>
  <si>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</si>
  <si>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</si>
  <si>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</si>
  <si>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</si>
  <si>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</si>
  <si>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</si>
  <si>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</si>
  <si>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</si>
  <si>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</si>
  <si>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</si>
  <si>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</si>
  <si>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</si>
  <si>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</si>
  <si>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</si>
  <si>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</si>
  <si>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</si>
  <si>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</si>
  <si>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</si>
  <si>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</si>
  <si>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</si>
  <si>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</si>
  <si>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</si>
  <si>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</si>
  <si>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</si>
  <si>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</si>
  <si>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</si>
  <si>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</si>
  <si>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</si>
  <si>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</si>
  <si>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</si>
  <si>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</si>
  <si>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</si>
  <si>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</si>
  <si>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</si>
  <si>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</si>
  <si>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</si>
  <si>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</si>
  <si>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ב ומוצר ג הם מוצרים משלימים.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</si>
  <si>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</si>
  <si>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</si>
  <si>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</si>
  <si>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</si>
  <si>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</si>
  <si>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</si>
  <si>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</si>
  <si>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</si>
  <si>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</si>
  <si>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</si>
  <si>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</si>
  <si>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</si>
  <si>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</si>
  <si>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</si>
  <si>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</si>
  <si>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</si>
  <si>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</si>
  <si>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</si>
  <si>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</si>
  <si>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</si>
  <si>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</si>
  <si>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</si>
  <si>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</si>
  <si>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תזכורת נוספת: בנתוני השאלה נאמר שצרכן א מגדיר את הנקניק כמוצר נורמלי.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</si>
  <si>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</si>
  <si>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 X הוא מוצר תחליפי ל - Y כאשר:</t>
  </si>
  <si>
    <t>עלייה במחיר X מגדילה את כמות Y ולהפך.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</si>
  <si>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</si>
  <si>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</si>
  <si>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</si>
  <si>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</si>
  <si>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</si>
  <si>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</si>
  <si>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</si>
  <si>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</si>
  <si>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</si>
  <si>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</si>
  <si>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</si>
  <si>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</si>
  <si>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</si>
  <si>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</si>
  <si>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</si>
  <si>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</si>
  <si>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</si>
  <si>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</si>
  <si>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</si>
  <si>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</si>
  <si>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</si>
  <si>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</si>
  <si>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</si>
  <si>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</si>
  <si>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</si>
  <si>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</si>
  <si>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</si>
  <si>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</si>
  <si>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</si>
  <si>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</si>
  <si>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</si>
  <si>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</si>
  <si>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</si>
  <si>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</si>
  <si>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</si>
  <si>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</si>
  <si>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</si>
  <si>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</si>
  <si>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</si>
  <si>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</si>
  <si>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</si>
  <si>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</si>
  <si>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</si>
  <si>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</si>
  <si>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</si>
  <si>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</si>
  <si>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</si>
  <si>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</si>
  <si>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</si>
  <si>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</si>
  <si>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</si>
  <si>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</si>
  <si>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</si>
  <si>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</si>
  <si>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</si>
  <si>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</si>
  <si>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</si>
  <si>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</si>
  <si>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</si>
  <si>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</si>
  <si>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</si>
  <si>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</si>
  <si>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</si>
  <si>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</si>
  <si>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</si>
  <si>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</si>
  <si>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</si>
  <si>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</si>
  <si>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</si>
  <si>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</si>
  <si>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</si>
  <si>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</si>
  <si>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</si>
  <si>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</si>
  <si>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</si>
  <si>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</si>
  <si>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</si>
  <si>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</si>
  <si>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</si>
  <si>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</si>
  <si>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</si>
  <si>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</si>
  <si>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</si>
  <si>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</si>
  <si>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</si>
  <si>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</si>
  <si>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</si>
  <si>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</si>
  <si>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</si>
  <si>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</si>
  <si>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</si>
  <si>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</si>
  <si>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על מוצר ב קטנה גם היא - וזאת, ללא תלות בגמישויות.</t>
  </si>
  <si>
    <t>שאלה 3</t>
  </si>
  <si>
    <t>בשתי מדינות, א ו-ב, מייצרים נקניק.</t>
  </si>
  <si>
    <t>עקומת הביקוש לנקניק היא רגילה - יורדת משמאל לימין.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</si>
  <si>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</si>
  <si>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</si>
  <si>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</si>
  <si>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</si>
  <si>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</si>
  <si>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</si>
  <si>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</si>
  <si>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</si>
  <si>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</si>
  <si>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</si>
  <si>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</si>
  <si>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</si>
  <si>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</si>
  <si>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</si>
  <si>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</si>
  <si>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</si>
  <si>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</si>
  <si>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</si>
  <si>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</si>
  <si>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</si>
  <si>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</si>
  <si>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</si>
  <si>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</si>
  <si>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</si>
  <si>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</si>
  <si>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</si>
  <si>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</si>
  <si>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</si>
  <si>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</si>
  <si>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</si>
  <si>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</si>
  <si>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</si>
  <si>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</si>
  <si>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</si>
  <si>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</si>
  <si>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</si>
  <si>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</si>
  <si>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</si>
  <si>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</si>
  <si>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</si>
  <si>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</si>
  <si>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</si>
  <si>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 xml:space="preserve">אפשר גם להגדיר זאת בתור ההפרש בין המחיר לצרכן PC לבין המחיר ליצרן PP כשהוא מוכפל בסכום המס ליחידה.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</si>
  <si>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</si>
  <si>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</si>
  <si>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</si>
  <si>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</si>
  <si>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</si>
  <si>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</si>
  <si>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</si>
  <si>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</si>
  <si>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</si>
  <si>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</si>
  <si>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</si>
  <si>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</si>
  <si>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</si>
  <si>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</si>
  <si>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</si>
  <si>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</si>
  <si>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</si>
  <si>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</si>
  <si>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</si>
  <si>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</si>
  <si>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</si>
  <si>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</si>
  <si>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</si>
  <si>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</si>
  <si>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</si>
  <si>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</si>
  <si>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</si>
  <si>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</si>
  <si>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</si>
  <si>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</si>
  <si>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</si>
  <si>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</si>
  <si>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</si>
  <si>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</si>
  <si>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</si>
  <si>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</si>
  <si>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</si>
  <si>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</si>
  <si>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</si>
  <si>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</si>
  <si>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</si>
  <si>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</si>
  <si>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</si>
  <si>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</si>
  <si>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</si>
  <si>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</si>
  <si>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</si>
  <si>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</si>
  <si>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</si>
  <si>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</si>
  <si>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</si>
  <si>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</si>
  <si>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</si>
  <si>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</si>
  <si>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</si>
  <si>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</si>
  <si>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</si>
  <si>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</si>
  <si>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</si>
  <si>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</si>
  <si>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</si>
  <si>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</si>
  <si>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</si>
  <si>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</si>
  <si>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</si>
  <si>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</si>
  <si>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</si>
  <si>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</si>
  <si>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</si>
  <si>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</si>
  <si>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</si>
  <si>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</si>
  <si>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</si>
  <si>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</si>
  <si>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</si>
  <si>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</si>
  <si>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</si>
  <si>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</si>
  <si>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</si>
  <si>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</si>
  <si>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</si>
  <si>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</si>
  <si>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</si>
  <si>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</si>
  <si>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</si>
  <si>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</si>
  <si>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</si>
  <si>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</si>
  <si>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</si>
  <si>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</si>
  <si>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</si>
  <si>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</si>
  <si>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</si>
  <si>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</si>
  <si>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</si>
  <si>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</si>
  <si>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</si>
  <si>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</si>
  <si>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</si>
  <si>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</si>
  <si>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</si>
  <si>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</si>
  <si>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</si>
  <si>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</si>
  <si>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</si>
  <si>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</si>
  <si>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</si>
  <si>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</si>
  <si>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</si>
  <si>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</si>
  <si>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</si>
  <si>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</si>
  <si>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</si>
  <si>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</si>
  <si>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</si>
  <si>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</si>
  <si>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</si>
  <si>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</si>
  <si>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</si>
  <si>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</si>
  <si>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</si>
  <si>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</si>
  <si>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</si>
  <si>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</si>
  <si>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</si>
  <si>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</si>
  <si>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</si>
  <si>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</si>
  <si>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</si>
  <si>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</si>
  <si>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</si>
  <si>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</si>
  <si>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</si>
  <si>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</si>
  <si>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</si>
  <si>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</si>
  <si>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</si>
  <si>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</si>
  <si>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</si>
  <si>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</si>
  <si>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</si>
  <si>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</si>
  <si>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</si>
  <si>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</si>
  <si>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</si>
  <si>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</si>
  <si>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</si>
  <si>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</si>
  <si>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</si>
  <si>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</si>
  <si>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</si>
  <si>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</si>
  <si>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</si>
  <si>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</si>
  <si>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</si>
  <si>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</si>
  <si>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</si>
  <si>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</si>
  <si>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</si>
  <si>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</si>
  <si>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</si>
  <si>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</si>
  <si>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</si>
  <si>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</si>
  <si>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</si>
  <si>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</si>
  <si>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</si>
  <si>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</si>
  <si>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</si>
  <si>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</si>
  <si>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</si>
  <si>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</si>
  <si>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</si>
  <si>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</si>
  <si>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</si>
  <si>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</si>
  <si>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</si>
  <si>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</si>
  <si>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</si>
  <si>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</si>
  <si>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</si>
  <si>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</si>
  <si>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</si>
  <si>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</si>
  <si>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</si>
  <si>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</si>
  <si>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</si>
  <si>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</si>
  <si>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</si>
  <si>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</si>
  <si>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</si>
  <si>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</si>
  <si>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</si>
  <si>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</si>
  <si>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</si>
  <si>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</si>
  <si>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</si>
  <si>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</si>
  <si>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</si>
  <si>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</si>
  <si>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</si>
  <si>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</si>
  <si>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</si>
  <si>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</si>
  <si>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</si>
  <si>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</si>
  <si>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</si>
  <si>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</si>
  <si>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</si>
  <si>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</si>
  <si>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</si>
  <si>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</si>
  <si>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</si>
  <si>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</si>
  <si>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</si>
  <si>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</si>
  <si>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</si>
  <si>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</si>
  <si>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</si>
  <si>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</si>
  <si>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</si>
  <si>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</si>
  <si>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</si>
  <si>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</si>
  <si>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</si>
  <si>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</si>
  <si>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</si>
  <si>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</si>
  <si>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</si>
  <si>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</si>
  <si>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</si>
  <si>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</si>
  <si>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</si>
  <si>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</si>
  <si>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</si>
  <si>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</si>
  <si>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</si>
  <si>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</si>
  <si>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</si>
  <si>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</si>
  <si>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</si>
  <si>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</si>
  <si>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</si>
  <si>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</si>
  <si>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</si>
  <si>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</si>
  <si>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</si>
  <si>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</si>
  <si>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</si>
  <si>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</si>
  <si>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</si>
  <si>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</si>
  <si>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</si>
  <si>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</si>
  <si>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</si>
  <si>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</si>
  <si>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</si>
  <si>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</si>
  <si>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</si>
  <si>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</si>
  <si>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</si>
  <si>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</si>
  <si>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</si>
  <si>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</si>
  <si>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</si>
  <si>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</si>
  <si>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</si>
  <si>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</si>
  <si>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</si>
  <si>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</si>
  <si>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</si>
  <si>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</si>
  <si>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</si>
  <si>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</si>
  <si>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</si>
  <si>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</si>
  <si>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</si>
  <si>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</si>
  <si>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</si>
  <si>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</si>
  <si>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</si>
  <si>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</si>
  <si>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</si>
  <si>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</si>
  <si>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</si>
  <si>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</si>
  <si>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</si>
  <si>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</si>
  <si>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</si>
  <si>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</si>
  <si>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</si>
  <si>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</si>
  <si>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</si>
  <si>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</si>
  <si>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</si>
  <si>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</si>
  <si>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</si>
  <si>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</si>
  <si>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</si>
  <si>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</si>
  <si>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</si>
  <si>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</si>
  <si>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</si>
  <si>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</si>
  <si>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</si>
  <si>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</si>
  <si>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</si>
  <si>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</si>
  <si>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</si>
  <si>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</si>
  <si>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</si>
  <si>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</si>
  <si>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</si>
  <si>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</si>
  <si>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</si>
  <si>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</si>
  <si>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</si>
  <si>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</si>
  <si>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</si>
  <si>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</si>
  <si>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</si>
  <si>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</si>
  <si>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</si>
  <si>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</si>
  <si>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</si>
  <si>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</si>
  <si>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</si>
  <si>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</si>
  <si>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</si>
  <si>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</si>
  <si>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</si>
  <si>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</si>
  <si>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</si>
  <si>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</si>
  <si>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</si>
  <si>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</si>
  <si>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</si>
  <si>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</si>
  <si>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</si>
  <si>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</si>
  <si>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</si>
  <si>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</si>
  <si>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</si>
  <si>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</si>
  <si>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</si>
  <si>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</si>
  <si>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</si>
  <si>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</si>
  <si>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</si>
  <si>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</si>
  <si>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</si>
  <si>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</si>
  <si>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</si>
  <si>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</si>
  <si>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</si>
  <si>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</si>
  <si>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</si>
  <si>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</si>
  <si>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</si>
  <si>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</si>
  <si>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</si>
  <si>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</si>
  <si>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</si>
  <si>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</si>
  <si>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</si>
  <si>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</si>
  <si>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</si>
  <si>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</si>
  <si>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</si>
  <si>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</si>
  <si>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</si>
  <si>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</si>
  <si>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</si>
  <si>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</si>
  <si>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</si>
  <si>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</si>
  <si>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</si>
  <si>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</si>
  <si>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</si>
  <si>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</si>
  <si>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</si>
  <si>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</si>
  <si>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</si>
  <si>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</si>
  <si>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</si>
  <si>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</si>
  <si>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</si>
  <si>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</si>
  <si>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</si>
  <si>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</si>
  <si>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</si>
  <si>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</si>
  <si>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</si>
  <si>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</si>
  <si>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</si>
  <si>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</si>
  <si>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</si>
  <si>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</si>
  <si>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</si>
  <si>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</si>
  <si>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</si>
  <si>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</si>
  <si>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</si>
  <si>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</si>
  <si>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</si>
  <si>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</si>
  <si>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</si>
  <si>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</si>
  <si>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</si>
  <si>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</si>
  <si>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</si>
  <si>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</si>
  <si>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</si>
  <si>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</si>
  <si>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</si>
  <si>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</si>
  <si>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</si>
  <si>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</si>
  <si>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</si>
  <si>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</si>
  <si>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</si>
  <si>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</si>
  <si>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</si>
  <si>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</si>
  <si>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</si>
  <si>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</si>
  <si>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</si>
  <si>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</si>
  <si>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</si>
  <si>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</si>
  <si>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</si>
  <si>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</si>
  <si>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</si>
  <si>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</si>
  <si>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</si>
  <si>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</si>
  <si>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</si>
  <si>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</si>
  <si>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</si>
  <si>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</si>
  <si>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</si>
  <si>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</si>
  <si>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</si>
  <si>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</si>
  <si>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</si>
  <si>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</si>
  <si>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</si>
  <si>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</si>
  <si>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</si>
  <si>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</si>
  <si>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</si>
  <si>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</si>
  <si>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</si>
  <si>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</si>
  <si>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</si>
  <si>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</si>
  <si>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</si>
  <si>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</si>
  <si>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</si>
  <si>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</si>
  <si>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</si>
  <si>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</si>
  <si>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</si>
  <si>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</si>
  <si>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</si>
  <si>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</si>
  <si>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</si>
  <si>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</si>
  <si>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</si>
  <si>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</si>
  <si>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</si>
  <si>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</si>
  <si>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</si>
  <si>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</si>
  <si>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</si>
  <si>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</si>
  <si>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</si>
  <si>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</si>
  <si>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</si>
  <si>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</si>
  <si>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</si>
  <si>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</si>
  <si>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</si>
  <si>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</si>
  <si>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</si>
  <si>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</si>
  <si>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</si>
  <si>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</si>
  <si>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</si>
  <si>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</si>
  <si>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</si>
  <si>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</si>
  <si>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</si>
  <si>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</si>
  <si>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</si>
  <si>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</si>
  <si>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</si>
  <si>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</si>
  <si>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</si>
  <si>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</si>
  <si>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</si>
  <si>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</si>
  <si>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</si>
  <si>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</si>
  <si>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</si>
  <si>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</si>
  <si>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</si>
  <si>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</si>
  <si>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</si>
  <si>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</si>
  <si>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</si>
  <si>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</si>
  <si>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</si>
  <si>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</si>
  <si>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</si>
  <si>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</si>
  <si>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</si>
  <si>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</si>
  <si>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</si>
  <si>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</si>
  <si>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</si>
  <si>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</si>
  <si>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</si>
  <si>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</si>
  <si>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</si>
  <si>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</si>
  <si>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</si>
  <si>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</si>
  <si>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</si>
  <si>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</si>
  <si>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</si>
  <si>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</si>
  <si>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</si>
  <si>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</si>
  <si>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</si>
  <si>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</si>
  <si>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</si>
  <si>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</si>
  <si>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</si>
  <si>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</si>
  <si>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</si>
  <si>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</si>
  <si>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</si>
  <si>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</si>
  <si>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</si>
  <si>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</si>
  <si>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</si>
  <si>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</si>
  <si>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</si>
  <si>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</si>
  <si>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P1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</si>
  <si>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</si>
  <si>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</si>
  <si>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</si>
  <si>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</si>
  <si>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</si>
  <si>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</si>
  <si>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</si>
  <si>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</si>
  <si>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</si>
  <si>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</si>
  <si>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</si>
  <si>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</si>
  <si>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</si>
  <si>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</si>
  <si>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</si>
  <si>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</si>
  <si>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</si>
  <si>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</si>
  <si>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</si>
  <si>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</si>
  <si>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</si>
  <si>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</si>
  <si>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</si>
  <si>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</si>
  <si>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</si>
  <si>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</si>
  <si>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</si>
  <si>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</si>
  <si>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</si>
  <si>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</si>
  <si>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</si>
  <si>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</si>
  <si>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</si>
  <si>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</si>
  <si>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</si>
  <si>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</si>
  <si>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</si>
  <si>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</si>
  <si>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</si>
  <si>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</si>
  <si>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</si>
  <si>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</si>
  <si>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</si>
  <si>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</si>
  <si>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</si>
  <si>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</si>
  <si>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</si>
  <si>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</si>
  <si>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</si>
  <si>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</si>
  <si>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</si>
  <si>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</si>
  <si>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</si>
  <si>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</si>
  <si>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</si>
  <si>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</si>
  <si>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</si>
  <si>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</si>
  <si>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</si>
  <si>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</si>
  <si>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</si>
  <si>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</si>
  <si>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</si>
  <si>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</si>
  <si>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</si>
  <si>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</si>
  <si>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</si>
  <si>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</si>
  <si>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</si>
  <si>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</si>
  <si>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</si>
  <si>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</si>
  <si>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</si>
  <si>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</si>
  <si>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</si>
  <si>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</si>
  <si>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</si>
  <si>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</si>
  <si>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</si>
  <si>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</si>
  <si>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</si>
  <si>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</si>
  <si>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</si>
  <si>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</si>
  <si>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</si>
  <si>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</si>
  <si>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</si>
  <si>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</si>
  <si>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</si>
  <si>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</si>
  <si>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</si>
  <si>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</si>
  <si>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</si>
  <si>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</si>
  <si>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</si>
  <si>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</si>
  <si>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</si>
  <si>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</si>
  <si>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</si>
  <si>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</si>
  <si>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</si>
  <si>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</si>
  <si>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</si>
  <si>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</si>
  <si>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</si>
  <si>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</si>
  <si>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</si>
  <si>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</si>
  <si>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</si>
  <si>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</si>
  <si>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</si>
  <si>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</si>
  <si>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</si>
  <si>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</si>
  <si>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</si>
  <si>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</si>
  <si>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</si>
  <si>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</si>
  <si>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</si>
  <si>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</si>
  <si>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</si>
  <si>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</si>
  <si>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</si>
  <si>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</si>
  <si>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</si>
  <si>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</si>
  <si>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</si>
  <si>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</si>
  <si>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</si>
  <si>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</si>
  <si>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</si>
  <si>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</si>
  <si>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</si>
  <si>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</si>
  <si>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</si>
  <si>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</si>
  <si>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</si>
  <si>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</si>
  <si>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</si>
  <si>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</si>
  <si>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</si>
  <si>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</si>
  <si>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</si>
  <si>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</si>
  <si>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</si>
  <si>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</si>
  <si>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</si>
  <si>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</si>
  <si>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</si>
  <si>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</si>
  <si>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</si>
  <si>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</si>
  <si>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</si>
  <si>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</si>
  <si>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</si>
  <si>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</si>
  <si>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</si>
  <si>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</si>
  <si>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</si>
  <si>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</si>
  <si>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</si>
  <si>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</si>
  <si>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</si>
  <si>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</si>
  <si>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</si>
  <si>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</si>
  <si>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</si>
  <si>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</si>
  <si>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</si>
  <si>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</si>
  <si>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</si>
  <si>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</si>
  <si>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</si>
  <si>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</si>
  <si>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</si>
  <si>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</si>
  <si>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</si>
  <si>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</si>
  <si>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</si>
  <si>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</si>
  <si>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</si>
  <si>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</si>
  <si>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</si>
  <si>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</si>
  <si>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</si>
  <si>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</si>
  <si>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</si>
  <si>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</si>
  <si>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</si>
  <si>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</si>
  <si>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</si>
  <si>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</si>
  <si>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</si>
  <si>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</si>
  <si>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</si>
  <si>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</si>
  <si>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</si>
  <si>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</si>
  <si>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</si>
  <si>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</si>
  <si>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</si>
  <si>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</si>
  <si>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</si>
  <si>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</si>
  <si>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</si>
  <si>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</si>
  <si>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</si>
  <si>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</si>
  <si>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</si>
  <si>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</si>
  <si>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</si>
  <si>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</si>
  <si>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</si>
  <si>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</si>
  <si>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</si>
  <si>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</si>
  <si>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</si>
  <si>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</si>
  <si>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</si>
  <si>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</si>
  <si>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</si>
  <si>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>בתמצית: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</si>
  <si>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</si>
  <si>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</si>
  <si>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</si>
  <si>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</si>
  <si>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</si>
  <si>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</si>
  <si>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</si>
  <si>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</si>
  <si>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</si>
  <si>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</si>
  <si>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</si>
  <si>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</si>
  <si>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</si>
  <si>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</si>
  <si>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</si>
  <si>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</si>
  <si>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</si>
  <si>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</si>
  <si>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</si>
  <si>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</si>
  <si>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</si>
  <si>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</si>
  <si>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</si>
  <si>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</si>
  <si>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</si>
  <si>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</si>
  <si>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</si>
  <si>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</si>
  <si>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</si>
  <si>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</si>
  <si>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</si>
  <si>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</si>
  <si>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</si>
  <si>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</si>
  <si>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</si>
  <si>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</si>
  <si>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</si>
  <si>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</si>
  <si>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</si>
  <si>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</si>
  <si>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</si>
  <si>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</si>
  <si>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</si>
  <si>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</si>
  <si>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</si>
  <si>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</si>
  <si>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</si>
  <si>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</si>
  <si>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</si>
  <si>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</si>
  <si>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</si>
  <si>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</si>
  <si>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</si>
  <si>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</si>
  <si>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</si>
  <si>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</si>
  <si>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</si>
  <si>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</si>
  <si>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</si>
  <si>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</si>
  <si>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</si>
  <si>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</si>
  <si>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</si>
  <si>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</si>
  <si>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</si>
  <si>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</si>
  <si>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</si>
  <si>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</si>
  <si>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</si>
  <si>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</si>
  <si>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</si>
  <si>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</si>
  <si>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</si>
  <si>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</si>
  <si>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</si>
  <si>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</si>
  <si>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</si>
  <si>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</si>
  <si>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</si>
  <si>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</si>
  <si>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</si>
  <si>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</si>
  <si>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</si>
  <si>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</si>
  <si>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</si>
  <si>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</si>
  <si>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</si>
  <si>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</si>
  <si>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</si>
  <si>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</si>
  <si>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</si>
  <si>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</si>
  <si>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</si>
  <si>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</si>
  <si>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</si>
  <si>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</si>
  <si>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</si>
  <si>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</si>
  <si>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</si>
  <si>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</si>
  <si>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</si>
  <si>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</si>
  <si>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</si>
  <si>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</si>
  <si>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</si>
  <si>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</si>
  <si>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</si>
  <si>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</si>
  <si>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</si>
  <si>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</si>
  <si>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</si>
  <si>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</si>
  <si>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</si>
  <si>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</si>
  <si>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</si>
  <si>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</si>
  <si>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</si>
  <si>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</si>
  <si>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</si>
  <si>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</si>
  <si>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</si>
  <si>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</si>
  <si>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</si>
  <si>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</si>
  <si>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</si>
  <si>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</si>
  <si>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</si>
  <si>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</si>
  <si>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</si>
  <si>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</si>
  <si>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</si>
  <si>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</si>
  <si>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</si>
  <si>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</si>
  <si>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</si>
  <si>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</si>
  <si>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</si>
  <si>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</si>
  <si>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</si>
  <si>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</si>
  <si>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</si>
  <si>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</si>
  <si>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</si>
  <si>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</si>
  <si>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</si>
  <si>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</si>
  <si>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</si>
  <si>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</si>
  <si>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</si>
  <si>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</si>
  <si>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</si>
  <si>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</si>
  <si>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</si>
  <si>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</si>
  <si>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</si>
  <si>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</si>
  <si>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</si>
  <si>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</si>
  <si>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</si>
  <si>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</si>
  <si>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</si>
  <si>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</si>
  <si>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</si>
  <si>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</si>
  <si>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</si>
  <si>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</si>
  <si>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</si>
  <si>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</si>
  <si>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</si>
  <si>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</si>
  <si>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</si>
  <si>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</si>
  <si>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</si>
  <si>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</si>
  <si>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</si>
  <si>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</si>
  <si>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</si>
  <si>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</si>
  <si>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</si>
  <si>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</si>
  <si>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</si>
  <si>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</si>
  <si>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</si>
  <si>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</si>
  <si>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</si>
  <si>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</si>
  <si>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</si>
  <si>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</si>
  <si>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</si>
  <si>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</si>
  <si>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</si>
  <si>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</si>
  <si>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</si>
  <si>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</si>
  <si>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</si>
  <si>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</si>
  <si>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</si>
  <si>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</si>
  <si>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</si>
  <si>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</si>
  <si>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</si>
  <si>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</si>
  <si>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</si>
  <si>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</si>
  <si>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</si>
  <si>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</si>
  <si>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</si>
  <si>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</si>
  <si>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</si>
  <si>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</si>
  <si>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</si>
  <si>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</si>
  <si>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</si>
  <si>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</si>
  <si>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</si>
  <si>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</si>
  <si>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</si>
  <si>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</si>
  <si>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</si>
  <si>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</si>
  <si>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</si>
  <si>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</si>
  <si>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</si>
  <si>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</si>
  <si>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</si>
  <si>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</si>
  <si>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</si>
  <si>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</si>
  <si>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</si>
  <si>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</si>
  <si>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</si>
  <si>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</si>
  <si>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</si>
  <si>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</si>
  <si>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</si>
  <si>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</si>
  <si>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</si>
  <si>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</si>
  <si>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</si>
  <si>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</si>
  <si>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</si>
  <si>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</si>
  <si>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</si>
  <si>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</si>
  <si>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</si>
  <si>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</si>
  <si>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</si>
  <si>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</si>
  <si>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</si>
  <si>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</si>
  <si>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</si>
  <si>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</si>
  <si>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</si>
  <si>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</si>
  <si>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</si>
  <si>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</si>
  <si>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</si>
  <si>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</si>
  <si>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</si>
  <si>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</si>
  <si>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</si>
  <si>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</si>
  <si>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</si>
  <si>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</si>
  <si>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</si>
  <si>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</si>
  <si>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</si>
  <si>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</si>
  <si>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</si>
  <si>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</si>
  <si>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</si>
  <si>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</si>
  <si>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</si>
  <si>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</si>
  <si>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</si>
  <si>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</si>
  <si>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</si>
  <si>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</si>
  <si>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</si>
  <si>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</si>
  <si>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</si>
  <si>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</si>
  <si>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</si>
  <si>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</si>
  <si>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</si>
  <si>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</si>
  <si>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</si>
  <si>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</si>
  <si>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</si>
  <si>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</si>
  <si>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</si>
  <si>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</si>
  <si>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</si>
  <si>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</si>
  <si>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</si>
  <si>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</si>
  <si>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</si>
  <si>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</si>
  <si>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</si>
  <si>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</si>
  <si>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</si>
  <si>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</si>
  <si>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</si>
  <si>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</si>
  <si>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</si>
  <si>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</si>
  <si>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</si>
  <si>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</si>
  <si>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</si>
  <si>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</si>
  <si>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</si>
  <si>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</si>
  <si>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</si>
  <si>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</si>
  <si>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</si>
  <si>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</si>
  <si>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</si>
  <si>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</si>
  <si>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</si>
  <si>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</si>
  <si>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</si>
  <si>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</si>
  <si>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</si>
  <si>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</si>
  <si>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</si>
  <si>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</si>
  <si>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</si>
  <si>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</si>
  <si>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</si>
  <si>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</si>
  <si>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</si>
  <si>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</si>
  <si>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</si>
  <si>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</si>
  <si>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</si>
  <si>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</si>
  <si>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</si>
  <si>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</si>
  <si>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</si>
  <si>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</si>
  <si>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</si>
  <si>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</si>
  <si>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</si>
  <si>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</si>
  <si>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</si>
  <si>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</si>
  <si>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</si>
  <si>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</si>
  <si>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</si>
  <si>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</si>
  <si>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</si>
  <si>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</si>
  <si>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</si>
  <si>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</si>
  <si>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</si>
  <si>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</si>
  <si>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</si>
  <si>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</si>
  <si>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</si>
  <si>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</si>
  <si>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</si>
  <si>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</si>
  <si>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</si>
  <si>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</si>
  <si>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</si>
  <si>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</si>
  <si>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</si>
  <si>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</si>
  <si>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</si>
  <si>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</si>
  <si>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</si>
  <si>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</si>
  <si>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</si>
  <si>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</si>
  <si>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</si>
  <si>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</si>
  <si>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</si>
  <si>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</si>
  <si>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</si>
  <si>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</si>
  <si>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</si>
  <si>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</si>
  <si>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</si>
  <si>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</si>
  <si>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</si>
  <si>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</si>
  <si>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</si>
  <si>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</si>
  <si>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</si>
  <si>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</si>
  <si>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</si>
  <si>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</si>
  <si>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</si>
  <si>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</si>
  <si>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</si>
  <si>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</si>
  <si>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</si>
  <si>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</si>
  <si>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</si>
  <si>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</si>
  <si>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</si>
  <si>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</si>
  <si>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</si>
  <si>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</si>
  <si>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</si>
  <si>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</si>
  <si>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</si>
  <si>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</si>
  <si>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</si>
  <si>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</si>
  <si>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</si>
  <si>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</si>
  <si>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</si>
  <si>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</si>
  <si>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</si>
  <si>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</si>
  <si>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</si>
  <si>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</si>
  <si>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</si>
  <si>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</si>
  <si>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</si>
  <si>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</si>
  <si>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</si>
  <si>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</si>
  <si>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</si>
  <si>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</si>
  <si>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</si>
  <si>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</si>
  <si>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</si>
  <si>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</si>
  <si>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</si>
  <si>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</si>
  <si>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</si>
  <si>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</si>
  <si>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</si>
  <si>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</si>
  <si>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</si>
  <si>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</si>
  <si>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</si>
  <si>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</si>
  <si>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</si>
  <si>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</si>
  <si>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</si>
  <si>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</si>
  <si>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</si>
  <si>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</si>
  <si>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</si>
  <si>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</si>
  <si>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</si>
  <si>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</si>
  <si>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</si>
  <si>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</si>
  <si>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</si>
  <si>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</si>
  <si>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</si>
  <si>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</si>
  <si>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</si>
  <si>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</si>
  <si>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</si>
  <si>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</si>
  <si>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</si>
  <si>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</si>
  <si>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</si>
  <si>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</si>
  <si>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</si>
  <si>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</si>
  <si>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</si>
  <si>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</si>
  <si>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</si>
  <si>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</si>
  <si>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</si>
  <si>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</si>
  <si>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</si>
  <si>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</si>
  <si>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</si>
  <si>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</si>
  <si>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</si>
  <si>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</si>
  <si>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</si>
  <si>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</si>
  <si>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</si>
  <si>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</si>
  <si>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</si>
  <si>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</si>
  <si>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</si>
  <si>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</si>
  <si>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</si>
  <si>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</si>
  <si>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</si>
  <si>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</si>
  <si>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</si>
  <si>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</si>
  <si>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</si>
  <si>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</si>
  <si>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</si>
  <si>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</si>
  <si>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</si>
  <si>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</si>
  <si>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</si>
  <si>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</si>
  <si>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</si>
  <si>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</si>
  <si>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</si>
  <si>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</si>
  <si>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</si>
  <si>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</si>
  <si>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</si>
  <si>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</si>
  <si>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</si>
  <si>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</si>
  <si>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</si>
  <si>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</si>
  <si>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</si>
  <si>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</si>
  <si>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</si>
  <si>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</si>
  <si>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</si>
  <si>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</si>
  <si>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</si>
  <si>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</si>
  <si>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</si>
  <si>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</si>
  <si>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</si>
  <si>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</si>
  <si>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</si>
  <si>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</si>
  <si>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</si>
  <si>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</si>
  <si>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</si>
  <si>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</si>
  <si>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</si>
  <si>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</si>
  <si>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</si>
  <si>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</si>
  <si>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</si>
  <si>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</si>
  <si>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</si>
  <si>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</si>
  <si>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</si>
  <si>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</si>
  <si>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</si>
  <si>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</si>
  <si>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</si>
  <si>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</si>
  <si>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</si>
  <si>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</si>
  <si>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</si>
  <si>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</si>
  <si>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</si>
  <si>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</si>
  <si>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</si>
  <si>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</si>
  <si>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</si>
  <si>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</si>
  <si>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</si>
  <si>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</si>
  <si>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</si>
  <si>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</si>
  <si>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</si>
  <si>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</si>
  <si>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</si>
  <si>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</si>
  <si>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</si>
  <si>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</si>
  <si>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</si>
  <si>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</si>
  <si>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</si>
  <si>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</si>
  <si>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</si>
  <si>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</si>
  <si>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</si>
  <si>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</si>
  <si>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</si>
  <si>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</si>
  <si>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</si>
  <si>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</si>
  <si>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</si>
  <si>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</si>
  <si>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</si>
  <si>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</si>
  <si>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</si>
  <si>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</si>
  <si>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</si>
  <si>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</si>
  <si>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</si>
  <si>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</si>
  <si>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</si>
  <si>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</si>
  <si>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</si>
  <si>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</si>
  <si>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</si>
  <si>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</si>
  <si>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</si>
  <si>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</si>
  <si>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</si>
  <si>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</si>
  <si>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</si>
  <si>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</si>
  <si>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</si>
  <si>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</si>
  <si>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</si>
  <si>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</si>
  <si>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</si>
  <si>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</si>
  <si>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</si>
  <si>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</si>
  <si>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</si>
  <si>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</si>
  <si>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</si>
  <si>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</si>
  <si>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</si>
  <si>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</si>
  <si>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</si>
  <si>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</si>
  <si>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</si>
  <si>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</si>
  <si>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</si>
  <si>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</si>
  <si>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</si>
  <si>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</si>
  <si>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</si>
  <si>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</si>
  <si>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</si>
  <si>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</si>
  <si>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</si>
  <si>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</si>
  <si>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</si>
  <si>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</si>
  <si>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</si>
  <si>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</si>
  <si>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</si>
  <si>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</si>
  <si>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</si>
  <si>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</si>
  <si>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</si>
  <si>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</si>
  <si>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</si>
  <si>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>ננסה לפתור יחד, על בסיס טענות אלו (זו כמובן לא הדרך היחידה).</t>
  </si>
  <si>
    <t>תשובה: ב</t>
  </si>
  <si>
    <t>מבחן 1 - שאלה 2</t>
  </si>
  <si>
    <t>תשובה: א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</si>
  <si>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</si>
  <si>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</si>
  <si>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</si>
  <si>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</si>
  <si>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</si>
  <si>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</si>
  <si>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</si>
  <si>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</si>
  <si>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</si>
  <si>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</si>
  <si>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</si>
  <si>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</si>
  <si>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</si>
  <si>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</si>
  <si>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</si>
  <si>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</si>
  <si>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</si>
  <si>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</si>
  <si>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</si>
  <si>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</si>
  <si>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</si>
  <si>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</si>
  <si>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</si>
  <si>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</si>
  <si>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</si>
  <si>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</si>
  <si>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</si>
  <si>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</si>
  <si>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</si>
  <si>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</si>
  <si>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</si>
  <si>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</si>
  <si>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</si>
  <si>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</si>
  <si>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</si>
  <si>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</si>
  <si>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</si>
  <si>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</si>
  <si>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</si>
  <si>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</si>
  <si>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</si>
  <si>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</si>
  <si>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</si>
  <si>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</si>
  <si>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t>יתירה על הצמדות דווקנית לתרגילי הבית, המטרה שלנו היא להרחיב את היריעה ולדון בשאלות בסגנון</t>
  </si>
  <si>
    <t>W</t>
  </si>
  <si>
    <t>שכר לעובד</t>
  </si>
  <si>
    <t xml:space="preserve">ובמלים: התפוקה הממוצעת לעובד AP היא התפוקה הכוללת TP מחולקת במספר העובדים L. </t>
  </si>
  <si>
    <t>MC = W/MP</t>
  </si>
  <si>
    <t>ובמלים: אם ניקח את עלות העסקת העובד האחרון W, ונחלק בתפוקה שהוא תורם MP, נקבל את העלות השולית ליחידה.</t>
  </si>
  <si>
    <t>AVC = (W*L)/TP</t>
  </si>
  <si>
    <t>ובמלים: העלות המשתנה הממוצעת היא העלות המשתנה הכוללת (שכר לעובד W כפול מס׳ עובדים L) חלקי תפוקה כוללת.</t>
  </si>
  <si>
    <t>נדון בטענות:</t>
  </si>
  <si>
    <t>10 = TP/10</t>
  </si>
  <si>
    <t>TP = 100</t>
  </si>
  <si>
    <t>הטענה שגויה על פי הגדרת תפוקה ממוצעת:</t>
  </si>
  <si>
    <t xml:space="preserve">כפי שראינו בסעיף א, התפוקה הכוללת היא 100. </t>
  </si>
  <si>
    <t>כאשר שכר כל עובד ידוע - ובהנחה ששכר העבודה זו העלות היחידה , העלות השולית מחושבת בתור היחס בין השכר הנ״ל</t>
  </si>
  <si>
    <t>שהוא השכר של כל העובדים, לרבות העובד האחרון - לבין התפוקה השולית (של העובד האחרון):</t>
  </si>
  <si>
    <t xml:space="preserve">MC = 50/5 </t>
  </si>
  <si>
    <t>MC = 10</t>
  </si>
  <si>
    <r>
      <t xml:space="preserve">הטענה </t>
    </r>
    <r>
      <rPr>
        <b/>
        <sz val="12"/>
        <color theme="1"/>
        <rFont val="David"/>
        <family val="2"/>
        <charset val="177"/>
      </rPr>
      <t>נכונה</t>
    </r>
    <r>
      <rPr>
        <sz val="12"/>
        <color theme="1"/>
        <rFont val="David"/>
        <family val="2"/>
        <charset val="177"/>
      </rPr>
      <t>.</t>
    </r>
  </si>
  <si>
    <t xml:space="preserve">הכוללת שחושבה במסגרת הדיון בטענה א. </t>
  </si>
  <si>
    <t>AVC = VC/TP</t>
  </si>
  <si>
    <t>הגדרה: עלות משתנה חלקי סך התפוקה</t>
  </si>
  <si>
    <t>במקרה זה: עלות משתנה = שכר לעובד * מס׳ עובדים</t>
  </si>
  <si>
    <t xml:space="preserve">AVC = (50 * 10)/100 </t>
  </si>
  <si>
    <t>AVC = 5</t>
  </si>
  <si>
    <t>עלות משתנה ממוצעת: היחס בין סך העלות המשתנה (סך שכר העבודה המשולם במקרה זה) מחולק בתפוקה</t>
  </si>
  <si>
    <t xml:space="preserve">הטענה שגויה. </t>
  </si>
  <si>
    <t>הטענה שגויה.</t>
  </si>
  <si>
    <t>אם ידועה התפוקה הכוללת (TP) בכל היקף העסקה, התפוקה השולית היא ההפרש הפשוט בין כל שתי רמות תפוקה עוקבות.</t>
  </si>
  <si>
    <t>תפוקה שולית MP:</t>
  </si>
  <si>
    <t>עלות (סך העלות הכוללת):</t>
  </si>
  <si>
    <t xml:space="preserve">כלומר באופן כללי TC=VC+FC, אבל כאן לא אמרו כלום על עלויות קבועות ולכן TC=VC. </t>
  </si>
  <si>
    <t xml:space="preserve">העלות המשתנה במקרה זה היא עלות העסקת העובדים בלבד - בהתאם למכפלת היקף ההעסקה בשכר לעובד שהוא 30. </t>
  </si>
  <si>
    <r>
      <rPr>
        <b/>
        <sz val="12"/>
        <color theme="1"/>
        <rFont val="David"/>
        <family val="2"/>
        <charset val="177"/>
      </rPr>
      <t>בשאלה זו אין מידע בדבר עלויות קבועות</t>
    </r>
    <r>
      <rPr>
        <sz val="12"/>
        <color theme="1"/>
        <rFont val="David"/>
        <family val="2"/>
        <charset val="177"/>
      </rPr>
      <t xml:space="preserve">. לכן </t>
    </r>
    <r>
      <rPr>
        <b/>
        <sz val="12"/>
        <color theme="1"/>
        <rFont val="David"/>
        <family val="2"/>
        <charset val="177"/>
      </rPr>
      <t>במקרה זה</t>
    </r>
    <r>
      <rPr>
        <sz val="12"/>
        <color theme="1"/>
        <rFont val="David"/>
        <family val="2"/>
        <charset val="177"/>
      </rPr>
      <t>, העלות המשתנה VC היא זהה לעלות הכוללת TC.</t>
    </r>
  </si>
  <si>
    <t>עלות שולית:</t>
  </si>
  <si>
    <t xml:space="preserve">מתבססת על עלות העסקת העובד האחרון (שזה בעצם W, שכר לעובד, שכאן הוא 30) חלקי התפוקה השולית לעובד. </t>
  </si>
  <si>
    <t>MC=30/MP</t>
  </si>
  <si>
    <t>MC = W/MP &gt;&gt;&gt;&gt; MC = 30/MP</t>
  </si>
  <si>
    <t>עלות משתנה
ממוצעת</t>
  </si>
  <si>
    <t>עלות משתנה ממוצעת AVC:</t>
  </si>
  <si>
    <t>כאמור בשאלה זו אין עלויות קבועות כלל. היחס בין העלות לבין היקף התפוקה TP הוא ה-AVC</t>
  </si>
  <si>
    <t>AVC=VC/TP</t>
  </si>
  <si>
    <t>כלל ההכרעה - כמה נייצר? ובמקרה זה - אין הבדל בין טווח ארוך לקצר, אין עלויות קבועות...</t>
  </si>
  <si>
    <t>כדאיות ייצור תתקיים:</t>
  </si>
  <si>
    <t>א. אם ורק אם מחיר המכירה של המוצר גדול או שווה ל-MinAVC</t>
  </si>
  <si>
    <t>ב. ככל שמתקיימת כדאיות ייצור כזו - היקף הייצור ייקבע בחלק העולה של MC וכל עוד מחיר המכירה גדול שווה ל-MC</t>
  </si>
  <si>
    <t xml:space="preserve">דיוןן בטענה א. אם מחיר יח׳ הוא 20, העלות המשתנה הממוצעת AVC היא בקירוב 11.4. </t>
  </si>
  <si>
    <t>בדיקת תנאי א: מחיר המכירה הנתון (כאן: 20) גדול שווה למינימום עלות משתנה ממוצעת (כאן - 10)</t>
  </si>
  <si>
    <t xml:space="preserve">בדיקת תנאי ב: החלק העולה של MC מתחיל ״לאחר״ היחידה ה-2, ואעצור כאשר P=MC. </t>
  </si>
  <si>
    <t xml:space="preserve">זה אומר שאייצר באמצעו 4 עובדים בסך הכל 10.5 יח׳. </t>
  </si>
  <si>
    <t>המשמעות: עוצרים בנקודה שבה העלות המשתנה הממוצעת היא בקירוב 11.4.</t>
  </si>
  <si>
    <t xml:space="preserve">דיון בטענה ד. אם מחיר יח׳ הוא 60 ש״ח העלות השולית MC בייצור היא 40. </t>
  </si>
  <si>
    <r>
      <t xml:space="preserve">אם מחיר יח׳ הוא 60 ש״ח, נעסיק 5 עובדים, נייצר 11 יח׳, והעלות השולית ליח׳ במצב הזה תהיה 60 ולא 40 -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>.</t>
    </r>
  </si>
  <si>
    <t>דיון בטענה ב. כאשר מייצרים עם 4 פועלים, העלות השולית לייצור  MC היא 30.5.</t>
  </si>
  <si>
    <t xml:space="preserve">הטענה שגויה. אם היצרן מייצר עם 4 פועלים, ה-MC הוא 20. </t>
  </si>
  <si>
    <t>הטענה שגויה. ה-AVC הוא בקירוב 11.4.</t>
  </si>
  <si>
    <t>ציר אופקי - כמות</t>
  </si>
  <si>
    <t>ציר אנכי - עלות</t>
  </si>
  <si>
    <t>שימו לב: על פי הנתון העלות השולית MC יורדת ולאחר מכן</t>
  </si>
  <si>
    <t>עולה. זה מתאים לקו הכחול המוצג, שהוא כמובן שונה בתכלית</t>
  </si>
  <si>
    <t>מתרשים ה-MC שהוצג בתרגול 4 (שורה 45).</t>
  </si>
  <si>
    <t>מדוע? משום שבמפגש 4 דנו בסיטואציה שבה העלות השולית</t>
  </si>
  <si>
    <t xml:space="preserve">עולה תמיד (בכל טווח הייצור האפשרי). </t>
  </si>
  <si>
    <t xml:space="preserve">כאשר העלות השולית יורדת, העלות הממוצעת יורדת, </t>
  </si>
  <si>
    <t xml:space="preserve">אבל בקצב מתון יותר. מדוע? כי עלות שולית זוכרת רק את </t>
  </si>
  <si>
    <t xml:space="preserve">הערך האחרון, היא לא מושפעת מההיסטוריה. </t>
  </si>
  <si>
    <t>מה שזה אומר גרפית / טכנית, שבטווח שבו העלות השולית</t>
  </si>
  <si>
    <t xml:space="preserve">יורדת ה-AVC גבוה יותר מ-MC. </t>
  </si>
  <si>
    <t>גם כאשר ה-MC מתחיל לעלות, ה-AVC ממשיך לרדת,</t>
  </si>
  <si>
    <t xml:space="preserve">עד שלב מסוים. </t>
  </si>
  <si>
    <t>כלומר: הואיל ונתון ש-MC יורד ואז עולה אזי הוא ממשיך</t>
  </si>
  <si>
    <t xml:space="preserve">לרדת, לפחות בטווח מסויים, עד לנקודת המינימום שלו, </t>
  </si>
  <si>
    <t>שלפיכך תתקיים במצבים אלו, בהיקפי ייצור גבוהים יותר</t>
  </si>
  <si>
    <t>מאלו שמאפיינים את Min MC.</t>
  </si>
  <si>
    <t>אם נתון:</t>
  </si>
  <si>
    <t>ה-MIN AVC חייב להתקיים עבור Q&gt;13.</t>
  </si>
  <si>
    <r>
      <t xml:space="preserve">ה-MC </t>
    </r>
    <r>
      <rPr>
        <b/>
        <sz val="12"/>
        <color theme="1"/>
        <rFont val="David"/>
        <family val="2"/>
        <charset val="177"/>
      </rPr>
      <t>יורד ואז עולה</t>
    </r>
    <r>
      <rPr>
        <sz val="12"/>
        <color theme="1"/>
        <rFont val="David"/>
        <family val="2"/>
        <charset val="177"/>
      </rPr>
      <t>, והמינ׳ שלו עבור Q=13,</t>
    </r>
  </si>
  <si>
    <t>לכן הטענה:</t>
  </si>
  <si>
    <t>שגויה!</t>
  </si>
  <si>
    <t>ה-AFC מייצג את העלות הקבועה הממוצעת:</t>
  </si>
  <si>
    <t>AFC = FC/Q</t>
  </si>
  <si>
    <t>המשמעות היא ש-AFC יורד תמיד (אם ה-FC חיובי) בעקבות עלייה ב-Q.</t>
  </si>
  <si>
    <t xml:space="preserve"> FC/13 &gt; FC/Q(MINAVC)</t>
  </si>
  <si>
    <t>Q(MINAVC)&gt;13</t>
  </si>
  <si>
    <t>הטענה אומרת:</t>
  </si>
  <si>
    <t>אבל בפועל, המכנה באגף ימין גדול יותר, כי כבר הראינו (דיון בסעיף ב):</t>
  </si>
  <si>
    <t xml:space="preserve">לכן, בסך הכל - ה-AFC יהיה נמוך יותר בנקודת MIN AVC, </t>
  </si>
  <si>
    <r>
      <t xml:space="preserve">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</si>
  <si>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ATC</t>
  </si>
  <si>
    <t>עלות כוללת ממוצעת מביאה בחשבון את היחס בין סך העלויות,</t>
  </si>
  <si>
    <t xml:space="preserve">קבועות ומשתנות (TC) לבין היקף התפוקה. </t>
  </si>
  <si>
    <t>בשורה התחתונה: עלות כוללת ממוצעת היא סיכום עלות משתנה</t>
  </si>
  <si>
    <t xml:space="preserve">ממוצעת ועלות קבועה ממוצעת. </t>
  </si>
  <si>
    <t xml:space="preserve">גם בטווח שבו העלות המשתנה הממוצעת מתחילה לעלות, </t>
  </si>
  <si>
    <t xml:space="preserve">העלות הכוללת הממוצעת תמשיך לרדת לפחות בטווח מסויים. </t>
  </si>
  <si>
    <t>מדוע? כי בעלות הכוללת הממוצעת קיים גם AFC, שהוא גודל</t>
  </si>
  <si>
    <t>שתמיד יורד. לכן, גם אם AVC מתחיל לעלות, כל עוד עלייתו איננה</t>
  </si>
  <si>
    <t>חזקה מספיק כדי לגשר על הירידה ב-AFC, ה-ATC ימשיך לרדת</t>
  </si>
  <si>
    <t>במצב שבו MC יורד ואז עולה,</t>
  </si>
  <si>
    <t>ה-AVC עולה רק מאוחר יותר,</t>
  </si>
  <si>
    <t>וה-ATC עולה רק מאוחר עוד יותר.</t>
  </si>
  <si>
    <t xml:space="preserve">הואיל ואמרו כאן שה-MC מינימלי בתפוקה של 13 יח׳, </t>
  </si>
  <si>
    <t>ברור שה-ATC יתחיל לעלות רק בתפוקה גבוהה יותר.</t>
  </si>
  <si>
    <r>
      <t xml:space="preserve">ולכן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</si>
  <si>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ראו הנמקה לטענה א. הטענה שגויה. ה-ATC יגיע לערך מינימלי רק מאוחר יותר, כלומר</t>
  </si>
  <si>
    <t>בהיקף תפוקה גדול יותר מזה שממזער את ה-AVC.</t>
  </si>
  <si>
    <t>בסך הכל, מה אקח הביתה מהשאלה?</t>
  </si>
  <si>
    <t>Q(MIN MC) &lt; Q(MIN AVC) &lt; Q(MIN ATC)</t>
  </si>
  <si>
    <t>אם זיהיתי שאלה שבה MC יורד ואז עולה, אזי בהכרח:</t>
  </si>
  <si>
    <t>המשמעות של המושג ״לא תפעל בתחום שבו״: היא, לא תבחר לייצר היקף ייצור שמקיים...</t>
  </si>
  <si>
    <t>הזכרנו זה מכבר:</t>
  </si>
  <si>
    <t>חברה תייצר בהתקיים שני תנאים מצטברים:</t>
  </si>
  <si>
    <t>כאשר מחיר המוצר גדול (או לפחות שווה) למינ׳ AVC (בטווח הקצר) או מינ׳ ATC בטווח הארוך</t>
  </si>
  <si>
    <t>בהינתן קיום התנאי לעיל, הייצור יימשך (נייצר עוד ועוד) כל עוד מחיר המוצר גדול שווה לעלות השולית.</t>
  </si>
  <si>
    <t xml:space="preserve">בחלק העולה של MC. </t>
  </si>
  <si>
    <t xml:space="preserve">חברה תייצר בחלק העולה של MC שנמצא מעל MIN AVC. טווח זה בהגדרה מאפיין AVC עולה (כי אתה מעל המינימום שלו). </t>
  </si>
  <si>
    <t>כאמור, הדיון כאן מאד חד משמעי - מתי חברה ״לא תבחר לייצר בטווח״. אם מתקיים מצב שבו עקומת ה-ATC יורדת לכל היקפי</t>
  </si>
  <si>
    <t xml:space="preserve">הייצור האפשריים, כמובן שפוטנציאלית כדאי לייצר. </t>
  </si>
  <si>
    <t>מעבר לאישור הטענה על בסיס הדיון בטענה א, גם כלכלית - הרי P (מחיר המכירה) קבוע, אם AVC ממשיך לרדת, זה אומר</t>
  </si>
  <si>
    <t>שהעלות הממוצעת ליחידה ממשיכה לרדת, ובמצב כזה - למה לעצור?</t>
  </si>
  <si>
    <t>הטענה המתאימה</t>
  </si>
  <si>
    <t xml:space="preserve">הדיון כאן מערבב עלויות קבועות, אנחנו רוצים לדבר על מצב שלעולם לא יתקיים, במצב כזה הטענה ג. </t>
  </si>
  <si>
    <t>תשובה: ג</t>
  </si>
  <si>
    <t xml:space="preserve">כאשר שואלים / מבקשים להגדיר את פונקציית הביקוש, באופן כללי - מחפשים את הקשר המתמטי בין המחיר </t>
  </si>
  <si>
    <t xml:space="preserve">לבין הכמות המבוקשת על ידי הצרכן. </t>
  </si>
  <si>
    <t>צרכן א: לא משנה מה - מוציא 100 ש״ח על המוצר.</t>
  </si>
  <si>
    <t>Q * P = 100</t>
  </si>
  <si>
    <t>הסבר: סך ההוצאה היא מכפלת הכמות Q במחיר P, וערך המכפלה הוא 100 כנתון.</t>
  </si>
  <si>
    <t>בהעברת אגפים קלה (חלוקת שני האגפים ב-P) נוכל לבטא את הכמות</t>
  </si>
  <si>
    <t xml:space="preserve">המבוקשת Q כתלות במחיר עבור צרכן זה. </t>
  </si>
  <si>
    <t>צרכן א</t>
  </si>
  <si>
    <t>צרכן ב: לא משנה מה - הוא רוצה לצרוך בדיוק 20 יח׳ מוצר. במלים אחרות, אין שום קשר למחיר, ופונקציית הביקוש</t>
  </si>
  <si>
    <t>בלתי תלויה במחיר:</t>
  </si>
  <si>
    <t>צרכן ב</t>
  </si>
  <si>
    <t>צרכן ג: כל ירידה של 1 ש״ח במחיר, מובילה לעליה של 2 יח׳ בכמות (ויש להסיק מכך שכל עלייה של 1 ש״ח במחיר</t>
  </si>
  <si>
    <t>מובילה לירידה של 2 יח׳ בכמות):</t>
  </si>
  <si>
    <t>Q = 30-2*P</t>
  </si>
  <si>
    <t xml:space="preserve">מדוע 30? הראינו בטבלה לעיל שבמחיר של 1 ש״ח היקף הצריכה הוא 28 יח׳. </t>
  </si>
  <si>
    <t>אנחנו גם יודעים שמתקיים קשר מתמטי לפיו כל ירידה של 1 ש״ח במחיר מובילה לעליה של 2 יח׳ בכמות.</t>
  </si>
  <si>
    <t xml:space="preserve">מסקנה: אם נקטין את המחיר בעוד 1 ש״ח (ל-0 ש״ח) הכמות תעלה ל-30. </t>
  </si>
  <si>
    <t>30 = b - 2*0 &gt;&gt;&gt;&gt; b = 30</t>
  </si>
  <si>
    <t>צרכן ג</t>
  </si>
  <si>
    <t>צרכן ב:</t>
  </si>
  <si>
    <t>כאשר האות D</t>
  </si>
  <si>
    <t>היא מלשון Demand</t>
  </si>
  <si>
    <t>כלומר ביקוש</t>
  </si>
  <si>
    <t>צרכן ג:</t>
  </si>
  <si>
    <t>כדי למצוא את נק׳ החיתוך של עקומת הביקוש</t>
  </si>
  <si>
    <t xml:space="preserve">של צרכן ג עם ציר ה-P, כל מה שצריך </t>
  </si>
  <si>
    <t>לעשות הוא להציב Q=0 במשוואה:</t>
  </si>
  <si>
    <t>0 = 30 - 2P</t>
  </si>
  <si>
    <t>P = 15</t>
  </si>
  <si>
    <t>Q*P = 100</t>
  </si>
  <si>
    <t>טיפ טכני:</t>
  </si>
  <si>
    <t>כאשר הוצאות הצרכן קבועות תמיד (צרכן א)</t>
  </si>
  <si>
    <t>צורת הגרף היא ״היפרבולית״ קמורה כלפי</t>
  </si>
  <si>
    <t>הראשית, כאשר המשמעות היא שככל שהמחיר</t>
  </si>
  <si>
    <t xml:space="preserve">יורד, הכמות עולה בצורה משמעותית יותר </t>
  </si>
  <si>
    <t xml:space="preserve">וככל שהמחיר עולה - הכמות יורדת, אך לא מתאפסת. </t>
  </si>
  <si>
    <r>
      <t xml:space="preserve">אפשר לחשוב על גמישות כעת </t>
    </r>
    <r>
      <rPr>
        <b/>
        <sz val="12"/>
        <color theme="1"/>
        <rFont val="David"/>
        <family val="2"/>
        <charset val="177"/>
      </rPr>
      <t>רגישות</t>
    </r>
    <r>
      <rPr>
        <sz val="12"/>
        <color theme="1"/>
        <rFont val="David"/>
        <family val="2"/>
        <charset val="177"/>
      </rPr>
      <t>: חשבו על לקוח בעל גמישות ביקוש גבוהה ביחס למחיר כלקוח ש״נלחץ מאד״</t>
    </r>
  </si>
  <si>
    <t>ביקוש גמיש או ״גמישות ביקוש גבוהה מ-1״</t>
  </si>
  <si>
    <t>סך ההוצאה יורדת בעקבות עליית מחיר</t>
  </si>
  <si>
    <t>סך ההוצאה עולה בעקבות ירידת מחיר</t>
  </si>
  <si>
    <t>ביקוש קשיח או ״גמישות ביקוש נמוכה מ-1״</t>
  </si>
  <si>
    <t>סך ההוצאה עולה בעקבות עליית מחיר</t>
  </si>
  <si>
    <t>סך ההוצאה יורדת בעקבות ירידת מחיר</t>
  </si>
  <si>
    <t>סוג הגמישות:</t>
  </si>
  <si>
    <r>
      <t xml:space="preserve">ביקוש </t>
    </r>
    <r>
      <rPr>
        <b/>
        <sz val="12"/>
        <color theme="1"/>
        <rFont val="David"/>
        <family val="2"/>
        <charset val="177"/>
      </rPr>
      <t>קשיח לחלוטין</t>
    </r>
  </si>
  <si>
    <t>אין השפעה כלשהי</t>
  </si>
  <si>
    <t>של המחיר על הכמות</t>
  </si>
  <si>
    <t>קשר שלילי של ירידה ב-2 יח׳</t>
  </si>
  <si>
    <t>על כל עלייה של 1 ש״ח במחיר</t>
  </si>
  <si>
    <t>לא משנה מה המחיר - סך ההוצאה שלו Q*P זהה ושווה ל-100</t>
  </si>
  <si>
    <t>מצב שבו שינויי מחיר מובילים לשינויי כמות באופן שבו</t>
  </si>
  <si>
    <t xml:space="preserve">סך ההוצאה לא משתנה </t>
  </si>
  <si>
    <t>נקרא ״גמישות ביקוש יחידתית״ או</t>
  </si>
  <si>
    <t xml:space="preserve">גמישות = 1. </t>
  </si>
  <si>
    <t xml:space="preserve">     הביקוש של צרכן ג</t>
  </si>
  <si>
    <t xml:space="preserve">     קשיח: עליית מחיר מלווה</t>
  </si>
  <si>
    <t xml:space="preserve">     בעליית ההוצאה</t>
  </si>
  <si>
    <t xml:space="preserve">      הביקוש של צרכן ג יחידתי: עליית מחיר בטווח זה לא משנה את ההוצאה</t>
  </si>
  <si>
    <t xml:space="preserve">     ביקוש של צרכן ג גמיש: עליית המחיר מלווה בירידת ההוצאה</t>
  </si>
  <si>
    <t xml:space="preserve">למעט המקרה המיוחד של ביקוש קשיח לחלוטין, קיים קשר שלילי בין המחיר לכמות המבוקשת. </t>
  </si>
  <si>
    <t>אלא שהמחיר של המוצר הוא לא הגורם היחידי המשפיע על הכמות המבוקשת. אחד מהגורמים הנוספים</t>
  </si>
  <si>
    <t xml:space="preserve">הנוספים שיש להם קשר לביקוש למוצר - הוא הכנסת הצרכן. </t>
  </si>
  <si>
    <t>בהקשר זה (של הקשר בין הההכנסה לביקוש) מקובל להגדיר 3 הגדרות שאותן נציג כעת:</t>
  </si>
  <si>
    <r>
      <t xml:space="preserve">מה הקשר בין המונח ״מוצר </t>
    </r>
    <r>
      <rPr>
        <b/>
        <sz val="12"/>
        <color theme="1"/>
        <rFont val="David"/>
        <family val="2"/>
        <charset val="177"/>
      </rPr>
      <t>נורמלי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נחות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נייטרלי</t>
    </r>
    <r>
      <rPr>
        <sz val="12"/>
        <color theme="1"/>
        <rFont val="David"/>
        <family val="2"/>
        <charset val="177"/>
      </rPr>
      <t>״ לבין השינויים הצפויים בביקוש ביחס להכנסת הצרכן?</t>
    </r>
  </si>
  <si>
    <t xml:space="preserve">מוצר נייטרלי הוא מוצר שהביקוש לו בלתי תלוי בהכנסה. כגון: מלח. </t>
  </si>
  <si>
    <t>הפרשנות המילולית למונח ״הכמות המבוקשת בכל</t>
  </si>
  <si>
    <t>מחיר ומחיר גדלה״ היא - עקומת הביקוש נעה ימינה</t>
  </si>
  <si>
    <t>כולה. מצב כזה מתחולל בעקבות כל אירוע שמשפיע</t>
  </si>
  <si>
    <t xml:space="preserve">חיובית על הביקוש, ואיננו משנה ישירות את המחיר. </t>
  </si>
  <si>
    <t>דוגמה לכך היא עלייה בהכנסות במקרה של מוצר</t>
  </si>
  <si>
    <t xml:space="preserve">נורמלי, דוגמה נוספת היא שינוי בטעמי הצרכנים - </t>
  </si>
  <si>
    <t xml:space="preserve">שפתאום מחבבים יותר נקניק, </t>
  </si>
  <si>
    <t>ובהמשך נציג גם קשר למוצרים תחליפיים (עוד נגיע).</t>
  </si>
  <si>
    <t>לכן תשובות ב ו-ג נכונות.</t>
  </si>
  <si>
    <t xml:space="preserve">נסמן ד. </t>
  </si>
  <si>
    <t xml:space="preserve">עיקר הדיון בשאלה הזו דיבר על כל אחד משני הצרכנים בנפרד. </t>
  </si>
  <si>
    <t>בהמשך הדרך, לצרכים של ניתוח השוק כולו - במקרים רבים נרצה לדעת מה קרה לביקוש הכולל, של כלל האוכלוסיה</t>
  </si>
  <si>
    <t>או במקרה שלנו - של שני הצרכנים יחד כתוצאה מהשינוי.</t>
  </si>
  <si>
    <t xml:space="preserve">לכן, בשאלה הזו, נתנו טיזר לעובדה הזו. </t>
  </si>
  <si>
    <t>הביקוש של צרכן א עולה - בעקבות עלייה בהכנסה והיות המוצר נורמלי עבורו כנתון.</t>
  </si>
  <si>
    <t xml:space="preserve">הביקוש של צרכן ב לא משתנה - כי אין שינוי בהכנסותיו ו/או בטעמיו. </t>
  </si>
  <si>
    <t>בראייה של הביקוש הכולל של שני הצרכנים יחד - הביקוש עולה.</t>
  </si>
  <si>
    <t xml:space="preserve">צרכן א - מבחינתו נקניק הוא מוצר נורמלי. </t>
  </si>
  <si>
    <t>צרכן ב - מבחינתו נקניק הוא מוצר נחות.</t>
  </si>
  <si>
    <t>מדוע העקומים נראים אותו דבר אם עבור א המוצר נורמלי ועבור ב המוצר נחות?</t>
  </si>
  <si>
    <t>התשובה היא שהקשר בין שינוי הכנסה לביקוש מתבטא בתזוזת העקומה בעקבות שינויי הכנסה</t>
  </si>
  <si>
    <t>ולא בצורתה המקורית</t>
  </si>
  <si>
    <t>אם צרכן א מעביר כסף ל-ב</t>
  </si>
  <si>
    <t>הכנסתו (הפנויה)</t>
  </si>
  <si>
    <t>יורדת, והביקוש שלו</t>
  </si>
  <si>
    <t>למוצר הנורמלי</t>
  </si>
  <si>
    <t>יורד</t>
  </si>
  <si>
    <t>העברת הכסף מצרכן א ל-ב</t>
  </si>
  <si>
    <t>מגדילה את ההכנסה של</t>
  </si>
  <si>
    <t>מבחינתו, לכן</t>
  </si>
  <si>
    <t>עלייה בהכנסה</t>
  </si>
  <si>
    <t>ירידה בביקוש</t>
  </si>
  <si>
    <r>
      <t xml:space="preserve">צרכן ב, </t>
    </r>
    <r>
      <rPr>
        <b/>
        <sz val="12"/>
        <color theme="1"/>
        <rFont val="David"/>
        <family val="2"/>
        <charset val="177"/>
      </rPr>
      <t>המוצר נחות</t>
    </r>
  </si>
  <si>
    <t>כאשר צרכן שעבורו המוצר נורמלי (א) מעביר הכנסה לצרכן אחר שעבורו המוצר נחות (ב)</t>
  </si>
  <si>
    <t>הביקוש של א קטן (כי יש לו פחות כסף והמוצר נורמלי) והביקוש של ב קטן (כי יש לו יותר כסף - אבל המוצר נחות)</t>
  </si>
  <si>
    <t xml:space="preserve">לכן, עקומות הביקוש למוצר של שני הצרכנים תרדנה שמאלה / למטה וגם הביקוש המצרפי (צירוף ההשפעות) משקף ירידה. </t>
  </si>
  <si>
    <r>
      <t xml:space="preserve">מוצרים תחליפיים - </t>
    </r>
    <r>
      <rPr>
        <u/>
        <sz val="12"/>
        <color theme="1"/>
        <rFont val="David"/>
        <family val="2"/>
        <charset val="177"/>
      </rPr>
      <t>אייפון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אנדרואיד</t>
    </r>
    <r>
      <rPr>
        <sz val="12"/>
        <color theme="1"/>
        <rFont val="David"/>
        <family val="2"/>
        <charset val="177"/>
      </rPr>
      <t>:</t>
    </r>
  </si>
  <si>
    <r>
      <t xml:space="preserve">מוצרים משלימים - </t>
    </r>
    <r>
      <rPr>
        <u/>
        <sz val="12"/>
        <color theme="1"/>
        <rFont val="David"/>
        <family val="2"/>
        <charset val="177"/>
      </rPr>
      <t>צ׳יפס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קטשופ</t>
    </r>
    <r>
      <rPr>
        <sz val="12"/>
        <color theme="1"/>
        <rFont val="David"/>
        <family val="2"/>
        <charset val="177"/>
      </rPr>
      <t>:</t>
    </r>
  </si>
  <si>
    <t>ידוע שמוצר א ומוצר ב הם מוצרים תחליפיים.</t>
  </si>
  <si>
    <t>טריגר:</t>
  </si>
  <si>
    <t>מחיר מוצר א עולה</t>
  </si>
  <si>
    <t>הואיל ו-ב הוא תחליפי</t>
  </si>
  <si>
    <t>הביקוש ל-ב יעלה</t>
  </si>
  <si>
    <t>הואיל ו-ג משלים ל-ב</t>
  </si>
  <si>
    <t>הביקוש ל-ג יעלה</t>
  </si>
  <si>
    <t xml:space="preserve">נדרש: א. מה יקרה לביקוש למוצר ג כתוצאה מעליית המחיר של מוצר א. </t>
  </si>
  <si>
    <t>ב. מהו סוג הקשר בין המוצרים א ו-ג (תחליפיים, משלימים?)</t>
  </si>
  <si>
    <t>א</t>
  </si>
  <si>
    <t>ב</t>
  </si>
  <si>
    <t>בתכל׳ס - - - מחיר א עולה - - - ביקוש ל-ג עולה</t>
  </si>
  <si>
    <t>המוצרים תחליפיים</t>
  </si>
  <si>
    <t xml:space="preserve">שימו לב! מחיר א עולה, לא הביקוש ל-א. </t>
  </si>
  <si>
    <t>הכמות המובקשת מ-א יורדת</t>
  </si>
  <si>
    <t>והעובדה שבמקביל הביקוש ל-ג עולה</t>
  </si>
  <si>
    <t xml:space="preserve">נובעת מהיותו תחליף. </t>
  </si>
  <si>
    <t>תרגול 7 - שיווי משקל - 19/5/2025</t>
  </si>
  <si>
    <t>מבוא - ״הצג את נקודת שיווי המשקל במצב של תחרות משוכללת ואפיין אותה״</t>
  </si>
  <si>
    <t>בשלב הזה אנחנו כבר מכירים את ה״צורה הכללית״ של עקום הביקוש, של עקום ההיצע ואת היכולת לאייר אותם</t>
  </si>
  <si>
    <t>כבסיס להבנת הקשר בינם לבין המחיר.</t>
  </si>
  <si>
    <t>בשפה קצת יותר פשוטה:</t>
  </si>
  <si>
    <t>עקום ההיצע עולה משמאל לימין, מה שמשקף קשר חיובי בין המחיר הנקבע למוצר לבין הכמות שיסכים היצרן</t>
  </si>
  <si>
    <t xml:space="preserve">להציע ממנו. </t>
  </si>
  <si>
    <t>עקום הביקוש יורד משמאל לימין, מה שמשקף קשר שלילי בין המחיר הנקבע למוצר לבין הכמות שיסכימו הצרכנים</t>
  </si>
  <si>
    <t xml:space="preserve">לרכוש ממנו (המחיר יורד - הכמות המבוקשת עולה). </t>
  </si>
  <si>
    <t>למעשה, נק׳ שיווי המשקל</t>
  </si>
  <si>
    <t>היא נקודת ההצטלבות בין</t>
  </si>
  <si>
    <t>עקום הביקוש לעקום ההיצע,</t>
  </si>
  <si>
    <t>הואיל וזו הנקודה היחידה</t>
  </si>
  <si>
    <t>שבה לא מתקיים</t>
  </si>
  <si>
    <t>עודף ביקוש היוצר לחץ</t>
  </si>
  <si>
    <t>לעליית מחירים</t>
  </si>
  <si>
    <t>ו/או עודף היצע היוצר לחץ</t>
  </si>
  <si>
    <t xml:space="preserve">לירידת מחירים. </t>
  </si>
  <si>
    <t>בשוק הנקניקים שרר עד כה שיווי משקל בתנאי תחרות משוכללת (ללא התערבות ממשלתית ומס).</t>
  </si>
  <si>
    <t>בקצרה: כאשר יצרן חווה עלייה במחירי תשומות הייצור (עלויות הייצור, חומרי גלם)</t>
  </si>
  <si>
    <t>סך העלייה במחירי התשומות</t>
  </si>
  <si>
    <t>עליית המחיר בפועל</t>
  </si>
  <si>
    <t>הוצאות צרכנים במצב מוצא (שיווי משקל התחלתי)</t>
  </si>
  <si>
    <t>הוצאות הצרכנים במצב החדש (לאחר התכנסות לשיווי משקל)</t>
  </si>
  <si>
    <t>כאשר השינוי במחיר הפוך בכיוונו מהשינוי בכמות:</t>
  </si>
  <si>
    <t>לא ניתן לדעת האם בסך הכל, המכפלה P*Q עלתה או ירדה.</t>
  </si>
  <si>
    <t>בהקשר זה, ישנה הגדרה של מושג הגמישויות - גמישות הביקוש ביחס למחיר:</t>
  </si>
  <si>
    <t>גמישות היא רגישות הכמות המבוקשת למחיר;</t>
  </si>
  <si>
    <t>גמישות גבוהה = כשהמחיר עולה, הכמות יורדת בצורה דרסטית (חזק יותר)</t>
  </si>
  <si>
    <t>גמישות נמוכה (קשיח) = כשהמחיר עולה, הכמות יורדת באופן מתון</t>
  </si>
  <si>
    <t>עלייה בביקוש - תנועה ימינה של עקומת הביקוש</t>
  </si>
  <si>
    <t xml:space="preserve">שבה המחיר גבוה יותר </t>
  </si>
  <si>
    <t xml:space="preserve">      וגם הכמות בשיווי המשקל החדש - גבוהה יותר.</t>
  </si>
  <si>
    <t>שאלה 1 - שיווי משקל, ההשפעה של שינוי במחירי התשומות ועלייה בביקושים, על הכמות, המחיר, הוצאות הצרכנים</t>
  </si>
  <si>
    <t>שאלה 2 - שיווי משקל בשווקים של מוצרים תחליפיים (כולל כמות, מחיר, הוצאות צרכנים)</t>
  </si>
  <si>
    <r>
      <rPr>
        <b/>
        <sz val="12"/>
        <color theme="1"/>
        <rFont val="David"/>
        <family val="2"/>
        <charset val="177"/>
      </rPr>
      <t>מוצר א</t>
    </r>
    <r>
      <rPr>
        <sz val="12"/>
        <color theme="1"/>
        <rFont val="David"/>
        <family val="2"/>
        <charset val="177"/>
      </rPr>
      <t xml:space="preserve"> - נקניק תה</t>
    </r>
  </si>
  <si>
    <r>
      <rPr>
        <b/>
        <sz val="12"/>
        <color theme="1"/>
        <rFont val="David"/>
        <family val="2"/>
        <charset val="177"/>
      </rPr>
      <t>מוצר ב</t>
    </r>
    <r>
      <rPr>
        <sz val="12"/>
        <color theme="1"/>
        <rFont val="David"/>
        <family val="2"/>
        <charset val="177"/>
      </rPr>
      <t xml:space="preserve"> - לחם שום</t>
    </r>
  </si>
  <si>
    <t>תזכורת מהירה: מוצרים תחליפיים זה לזה הם כאלו אשר:</t>
  </si>
  <si>
    <t>עלייה במחיר מוצר אחד מגדילה את הביקוש למוצר האחר</t>
  </si>
  <si>
    <t>ירידה במחיר מוצר אחד מקטינה את הביקוש למוצר האחר</t>
  </si>
  <si>
    <t>תקציר מענה (ראו למטה הסבר מפורט):</t>
  </si>
  <si>
    <t>ענף הנקניק</t>
  </si>
  <si>
    <t>ענף הלחם</t>
  </si>
  <si>
    <t>שינוי בכמות</t>
  </si>
  <si>
    <t>שינוי במחיר</t>
  </si>
  <si>
    <t>שינוי בהוצ׳</t>
  </si>
  <si>
    <t>עלתה</t>
  </si>
  <si>
    <t>עליה</t>
  </si>
  <si>
    <t>תלוי בגמישות</t>
  </si>
  <si>
    <t xml:space="preserve">הגמישות </t>
  </si>
  <si>
    <t>ירידה בהוצאה</t>
  </si>
  <si>
    <t>הגמישות</t>
  </si>
  <si>
    <t>קטנה מ-1</t>
  </si>
  <si>
    <t>עליה בהוצאה</t>
  </si>
  <si>
    <t xml:space="preserve">גמישות </t>
  </si>
  <si>
    <t>יחידתית = 1</t>
  </si>
  <si>
    <t>הוצאה לל״ש</t>
  </si>
  <si>
    <t>עליה בהיצע - תנועה בעקום S ימינה</t>
  </si>
  <si>
    <t>כמות עולה, מחיר יורד</t>
  </si>
  <si>
    <t>הואיל ומוצר ב תחליפי ל-א</t>
  </si>
  <si>
    <t>ירידה במחיר א תקטין ביקוש ל-ב</t>
  </si>
  <si>
    <t>עולה</t>
  </si>
  <si>
    <t>גמישות &gt; 1</t>
  </si>
  <si>
    <t>גמישות &lt; 1</t>
  </si>
  <si>
    <t>הוצאות</t>
  </si>
  <si>
    <t>לל״ש</t>
  </si>
  <si>
    <t>כאשר הגמישות גדולה מ-1 המשמעות היא שהציבור משנה ״בקיצוניות״ את כמויותיו כתוצאה משינוי מחיר:</t>
  </si>
  <si>
    <t>מחיר עולה &gt;&gt;&gt; הכמות יורדת מאד חזק &gt;&gt;&gt; סך ההוצאה תרד (המקרה ההקודם)</t>
  </si>
  <si>
    <t>מחיר יורד &gt;&gt;&gt; הכמות עולה מאד חזק &gt;&gt;&gt; סך ההוצאה תעלה (המקרה הזה)</t>
  </si>
  <si>
    <t>כאשר הגמישות קטנה מ-1 המשמעות היא שהציבור משנה באופן מתון את כמויותיו כתוצאה משינוי מחיר:</t>
  </si>
  <si>
    <t>מחיר עולה &gt;&gt;&gt; הכמות יורדת ״בקטנה״ &gt;&gt;&gt; סך ההוצאה תעלה</t>
  </si>
  <si>
    <t>מחיר יורד &gt;&gt;&gt; הכמות עולה ״בקטנה״ &gt;&gt;&gt; סך ההוצאה תרד</t>
  </si>
  <si>
    <t>יורדות</t>
  </si>
  <si>
    <t>עולות</t>
  </si>
  <si>
    <t>יורדת</t>
  </si>
  <si>
    <r>
      <t xml:space="preserve">כפועל יוצא, הכמות של מוצר ב תרד, וגם מחירו ירד. </t>
    </r>
    <r>
      <rPr>
        <b/>
        <sz val="12"/>
        <color theme="1"/>
        <rFont val="David"/>
        <family val="2"/>
        <charset val="177"/>
      </rPr>
      <t>אם חלה ירידה גם ב - P וגם ב - Q, המשמעות היא שסך ההוצאה</t>
    </r>
  </si>
  <si>
    <t>שאלה 3 - שתי מדינות המייצרות את אותו המוצר, עם אפשרות שינוע</t>
  </si>
  <si>
    <t>נדרש א: בהנחה שההוצאה השולית לייצור נקניק במדינה א יורדת - מה יקרה למחיר ולכמות הנקניק בכל מדינה</t>
  </si>
  <si>
    <t>התייחסות לשני המשקים יחד - מצב מוצא - עקום ההיצע מייצג את ההיצע המשותף בשתי המדינות S0:</t>
  </si>
  <si>
    <t>אזי המחיר נקבע בשוק העולמי</t>
  </si>
  <si>
    <t>לפי ביקוש עולמי והיצע עולמי</t>
  </si>
  <si>
    <t>ולכן בשלב ראשון הכמות והמחיר הכוללים</t>
  </si>
  <si>
    <t>נקבעים יחד, בתרשים אחד</t>
  </si>
  <si>
    <t>ברגע שקיים שינוע חופשי, סחר חופשי</t>
  </si>
  <si>
    <t>אין ספק שבניתוח השוק העולמי ניתן להסיק:</t>
  </si>
  <si>
    <t>המחיר של המוצר יורד</t>
  </si>
  <si>
    <t>הכמות המיוצרת והנצרכת מהמוצר עולה</t>
  </si>
  <si>
    <t>מגדיל את ההיצע, כי נהנה מירידה בעלויות</t>
  </si>
  <si>
    <t>לא מגדיל את ההיצע, כי לא חלה ירידה בעלויותיו</t>
  </si>
  <si>
    <t xml:space="preserve">כי המחיר נקבע בשוק העולמי; בשוק העולמי חלה עלייה בהיצע וירידה במחיר. </t>
  </si>
  <si>
    <t>בסך הכל הראינו, דרך דיון בסחר העולמי שהכמויות עלו</t>
  </si>
  <si>
    <t>הכמות יורדת כי המחיר העולמי יורד, אך עלויות היצרנים במשק ב לא השתנו; הם ״נדפקו״ וייצרו פחות (נק׳ 1 בתרשים השמאלי)</t>
  </si>
  <si>
    <t xml:space="preserve">הכמות עולה. כדי להבין זאת, צריך תחילה לשים לב לכך ש: כמות (א) + כמות (ב) = כמות עולמית; אם כמות עולמית עולה, וכמות ב יורדת, כמות א עולה. </t>
  </si>
  <si>
    <t>נדרש ב: מה יקרה לרווח של היצרנים - עודפי היצרנים בכל מדינה בעקבות השינוי?</t>
  </si>
  <si>
    <t xml:space="preserve">תרגול מס׳ 8 - כלכלה - התערבות ממשלתית בשיווי משקל - מסים וסובסידיות </t>
  </si>
  <si>
    <t>הסכום שמגיע ליצרן:</t>
  </si>
  <si>
    <t>עצם הטלת מס פותחת פער בין המחיר שנגבה מהצרכן לבין</t>
  </si>
  <si>
    <t>תזכורת: רגילות = עקום הביקוש למוצר יורד משמאל לימין (ירידה במחיר מגדילה כמות מבוקשת); עקום היצע עולה משמאל לימין</t>
  </si>
  <si>
    <t xml:space="preserve">משום שעליית מחיר מתורגמת לכמות מוצעת גדולה יותר. </t>
  </si>
  <si>
    <t>לפני השינוי - טרם הוטל מס - קיים מחיר אחד (ליצרן = לצרכן):</t>
  </si>
  <si>
    <t>עקום ההיצע נע למעלה בהתאם לגובה המס ליחידה המסומן T, המשמעות היא ירידה בהיצע.</t>
  </si>
  <si>
    <t xml:space="preserve">נק׳ החיתוך החדשה =             כמות חדשה </t>
  </si>
  <si>
    <t>מחיר ליצרן = המחיר לצרכן שנקבע בנקודת</t>
  </si>
  <si>
    <t xml:space="preserve">החיתוך החדשה, בניכוי המס. </t>
  </si>
  <si>
    <t>כמות יורדת, מחיר ליצרן יורד, מחיר לצרכן עולה</t>
  </si>
  <si>
    <t>נדרש 2: הציגו בתרשים את הכנסות הממשלה ממסים - כתוצאה מהטלת המס</t>
  </si>
  <si>
    <t>כלומר, בהצגה פרמטרית, הכנסות הממשלה</t>
  </si>
  <si>
    <t>ממסים תהיינה:</t>
  </si>
  <si>
    <t>כאשר Q1 מייצג את הכמות העדכנית (לאחר הטלת</t>
  </si>
  <si>
    <t>המס, בחיתוך החדש בין הביקוש וההיצע),</t>
  </si>
  <si>
    <t xml:space="preserve">ו-T הוא סכום המס ליחידה. </t>
  </si>
  <si>
    <t xml:space="preserve">נדרש 3: הממשלה מנתבת את כספי גביית המסים כדי לפצוח בקמפיין שיווקי ולגרום לצרכנים לצרוך פחות נקניק.  </t>
  </si>
  <si>
    <t>למעשה, נפרק את ההתייחסות לחלקים:</t>
  </si>
  <si>
    <t xml:space="preserve">צעד 1: עצם הטלת המס (בהתאם לנדרשים 1,2) </t>
  </si>
  <si>
    <t>שגורמת לעלייה בעקום ההיצע (הקטנת ההיצע).</t>
  </si>
  <si>
    <t>ירידה בכמות</t>
  </si>
  <si>
    <t>עלייה במחיר לצרכן</t>
  </si>
  <si>
    <t>ירידה במחיר ליצרן</t>
  </si>
  <si>
    <t>צעד 2: בוצע קמפיין שיווקי נגד נקניק - אשר הוגדר כמוצלח</t>
  </si>
  <si>
    <t xml:space="preserve">כלומר הגשים את מטרתו להקטין את הביקוש D לנקניק. </t>
  </si>
  <si>
    <t>עקום הביקוש נע שמאלה / למטה.</t>
  </si>
  <si>
    <t>ירידה במחיר לצרכן</t>
  </si>
  <si>
    <t>השפעה משולבת:</t>
  </si>
  <si>
    <t>צעד 1</t>
  </si>
  <si>
    <t>צעד 2</t>
  </si>
  <si>
    <t>סך ההשפעה</t>
  </si>
  <si>
    <t>לא ניתן לדעת, כי ההשפעות בכיוונים מנוגדים</t>
  </si>
  <si>
    <t>הסבר מילולי:</t>
  </si>
  <si>
    <t>עקומת ביקוש קשיחה לחלוטין:</t>
  </si>
  <si>
    <t>הכמות המבוקשת זהה בכל מחיר ומחיר</t>
  </si>
  <si>
    <t>וברמה הגרפית - עקומת ביקוש המקבילה</t>
  </si>
  <si>
    <t>לציר האנכי</t>
  </si>
  <si>
    <t>בקצרה: הצרכנים תמיד תקועים על אותה כמות. היצרן שמנסה להעלות את המחיר בכל גובה המס - יצליח ללא ריסון כמות מבוקשת...</t>
  </si>
  <si>
    <t>כאשר מוטל מס והביקוש קשיח לחלוטין, המחיר החדש לצרכן יעלה בכל גובה המס:</t>
  </si>
  <si>
    <t>זאת לעומת המקרה שנדון קודם, שבו עקומת הביקוש רגילה, ונסיון להעלות את המחיר בכל גובה המס - ייצור עודף היצע שירסן</t>
  </si>
  <si>
    <t>את עליית המחיר הנ״ל ויוביל לכך שהמחיר לצרכן PC יעלה בפחות מגובה המס:</t>
  </si>
  <si>
    <t>ההסבר של ורד</t>
  </si>
  <si>
    <t>המחיר ליצרן הוא המחיר לצרכן בניכוי המס</t>
  </si>
  <si>
    <t xml:space="preserve">בקצרה: אם הביקוש קשיח לחלוטין, המחיר ליצרן לא ישתנה בעקבות הטלת מס. </t>
  </si>
  <si>
    <t xml:space="preserve">כאשר הביקוש קשיח לחלוטין, הכמות לא תשתנה בשום מקרה. תבוצע התכנסות לאותה כמות דרך שינויי מחיר (לצרכן). </t>
  </si>
  <si>
    <t xml:space="preserve">המונח ״התכנסות״ הוא התיאור הכללי לתהליכים המלווים את המעבר מנק׳ שיווי המשקל המקורית לחדשה. </t>
  </si>
  <si>
    <t xml:space="preserve">אנחנו כבר יודעים: תקבולים הממשלה ממסים הם המכפלה של הכמות העדכנית (לאחר הטלת המס) במס ליחידה. </t>
  </si>
  <si>
    <t>אבל הואיל והכמות לא השתנתה בעקבות הטלת המס לאור נתון הביקוש הקשיח, מתקיים:</t>
  </si>
  <si>
    <t xml:space="preserve">סך הכנסות הממשלה ממסים, לפיכך, הן בגובה הכמות הקבועה (שלא השתנתה בעקבות הטלת המס) במס ליחידה. </t>
  </si>
  <si>
    <t>הטלת המס מובילה לדרישת מחיר גבוה יותר</t>
  </si>
  <si>
    <t>על ידי יצרנים (עקום ההיצע נע למעלה, דורשים</t>
  </si>
  <si>
    <t>יותר מהלקוח), נק׳ החיתוך החדשה שקובעת</t>
  </si>
  <si>
    <t xml:space="preserve">מחיר חדש לצרכן תעלה בכל גובה המס, </t>
  </si>
  <si>
    <t xml:space="preserve">הכמות לא תשתנה וכך גם המחיר ליצרן. </t>
  </si>
  <si>
    <t>מס = היצרן משלם אותו על כל יחידה מיוצרת ונמכרת, לכן עקום ההיצע נע למעלה (היצרן דורש יותר)</t>
  </si>
  <si>
    <t>סובסידיה = היצרן מקבל אותה על כל יחידה מיוצרת ונמכרת, לכן עקום ההיצע נע למטה (היצרן דורש פחות)</t>
  </si>
  <si>
    <t xml:space="preserve">בתמצית: אם קיים עודף ביקוש שמתמרץ שוק שחור, </t>
  </si>
  <si>
    <t xml:space="preserve">אחד מהאמצעים לצמצמו הוא סובסידיה ליצרנים, שמגדילה את הכמות המוצעת על ידם במחיר המקסימום. </t>
  </si>
  <si>
    <t>כשעוסקים במסים ובסוביסדיות ההשפעה על תקציב המדינה היא לפי מכפלת הכמות במס ליחידה או בסובסידיה ליחידה בהתאמה.</t>
  </si>
  <si>
    <t xml:space="preserve">במס = הכנסות הממשלה ממסים = </t>
  </si>
  <si>
    <t xml:space="preserve">בסובסידיה = תקציב הממשלה (הוצאותיה) = </t>
  </si>
  <si>
    <t>עלות הסובסידיה הראשונית:</t>
  </si>
  <si>
    <t>בעקבות עליית הביקושים:</t>
  </si>
  <si>
    <t>הכמות שדורשים הצרכנים עלתה ב-10%</t>
  </si>
  <si>
    <t>למרות שהמחיר ליחידה נותר זהה</t>
  </si>
  <si>
    <t>הסובסידיה</t>
  </si>
  <si>
    <t>ליחידה</t>
  </si>
  <si>
    <t>במצב החדש</t>
  </si>
  <si>
    <t xml:space="preserve">חייבת להיות גבוהה יותר </t>
  </si>
  <si>
    <t>מהסובסידיה במצב המוצא</t>
  </si>
  <si>
    <t>הואיל והסובסידיה ליחידה SUB2&gt;SUB1</t>
  </si>
  <si>
    <t>סך העלויות במצב החדש (אגף שמאל) חייבות להיות יותר מהעלויות המקוריות</t>
  </si>
  <si>
    <t>בתוספת 10% (אגף ימין)</t>
  </si>
  <si>
    <t>עליית הביקושים דורשת כמות גבוהה יותר</t>
  </si>
  <si>
    <t>וגם סובסידיה ליחידה שהיא גבוהה יותר</t>
  </si>
  <si>
    <t>כדי שהיצרנים ייעתרו לייצור המוגבר באותו מחיר</t>
  </si>
  <si>
    <t>כאשר גם הכמות עולה וגם הסובסידיה עולה,</t>
  </si>
  <si>
    <t>סך העלייה בתקציב גדולה יותר מאשר העלייה בכמות.</t>
  </si>
  <si>
    <t>תרגול 9 - המשך תרגול בהתערבות ממשלה</t>
  </si>
  <si>
    <t xml:space="preserve">פתרנו בתרגול 9 </t>
  </si>
  <si>
    <t>פתרנו בתרגול 9</t>
  </si>
  <si>
    <t>מחיר מינימום ״אפקטיבי״:</t>
  </si>
  <si>
    <t>מחיר שנקבע וגבוה ממחיר שיווי משקל</t>
  </si>
  <si>
    <t>מחיר מקסימום ״אפקטיבי״:</t>
  </si>
  <si>
    <t>מחיר שנקבע ונמוך ממחיר שיווי משקל</t>
  </si>
  <si>
    <t>אני פה</t>
  </si>
  <si>
    <t>אכיפת מחיר מינימום באמצעות מכסות ייצור:</t>
  </si>
  <si>
    <t>הממשלה אומרת: כדי למנוע הצפת השוק</t>
  </si>
  <si>
    <t>וירידת מחיר נגדיר לכל יצרן כמה הוא יכול</t>
  </si>
  <si>
    <t>לייצר (מכסה), כך ניצור מחסור מלאכותי</t>
  </si>
  <si>
    <t>ונשמור על המחיר הגבוה</t>
  </si>
  <si>
    <t xml:space="preserve">מחיר המינימום הוא מחיר גבוה ממחיר שיווי משקל. הוא סומן להלן כ-PMIN. </t>
  </si>
  <si>
    <t xml:space="preserve">מחיר שיווי המשקל, בהיעדר התערבות </t>
  </si>
  <si>
    <t>ממשלתית, אשר נקבע בנקודת השוויון</t>
  </si>
  <si>
    <t>בין הביקוש וההיצע</t>
  </si>
  <si>
    <t>מחיר המינימום שגבוה ממחיר שיווי המשקל, בהגדרה</t>
  </si>
  <si>
    <t>העובדה שמחיר המינימום גבוה ממחיר שיווי משקל מובילה ל:</t>
  </si>
  <si>
    <t xml:space="preserve">א. הכמות המבוקשת יורדת - מנקודה A לנקודה B התנועה היא שמאלה (ירידת כמות). </t>
  </si>
  <si>
    <t xml:space="preserve">ב. הכמות המוצעת עולה - מנקודה A לנקודה C התנועה היא ימינה (עליית כמות). </t>
  </si>
  <si>
    <t>הואיל והגדרות אלו (של שינויים בכמות המבוקשת ובכמות המוצעת כפונקציה של שינויי מחיר)</t>
  </si>
  <si>
    <t xml:space="preserve">מתרחשים בכיוונים מנוגדים - נוצר עודף היצע. </t>
  </si>
  <si>
    <t xml:space="preserve">ככלל, עודף ההיצע יוצר לחץ לירידת כמויות והפחתת מחיר. </t>
  </si>
  <si>
    <t>אלא שלא מעוניינים שתיווצר הפחתת מחיר, המנוגדת עקרונית למחיר המינימום הגבוה שהונהג.</t>
  </si>
  <si>
    <t xml:space="preserve">לפיכך: ״במקום״ להמתין להתכנסות לשיווי המשקל הנ״ל - הממשלה קובעת ברגע הנהגת מחיר המינימום - מכסות ייצור. </t>
  </si>
  <si>
    <t xml:space="preserve">מכסות הייצור יגבילו את הכמות לזו המונהגת בנקודה B (לכמות המבוקשת במחיר המינימום). </t>
  </si>
  <si>
    <t xml:space="preserve">כשהממשלה מטילה ״קיר ברזל״ שכזה על היקף הייצור האפשרי, עקום ההיצע הופך מ-S0 (במצב המוצא) ל-S1 (עקום היצע מוגבל לגמרי בכמות שמתכנסת מול עקומת הביקוש למחיר המינימום). </t>
  </si>
  <si>
    <t>כתוצאה מהנהגת השינוי:</t>
  </si>
  <si>
    <t>הכמות אותה מייצרים היצרנים יורדת מ-QA ל-QB</t>
  </si>
  <si>
    <t>המחיר שאותו מקבלים היצרנים ליחידת מוצר עולה מ-P0 ל-PMIN</t>
  </si>
  <si>
    <t xml:space="preserve">היא בסך הכל טובה ליצרנים או לא. </t>
  </si>
  <si>
    <r>
      <t xml:space="preserve">טענה א: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באופן חד משמעי האם מצב שבו יש מצד אחד ירידת כמות (״רע״) ומצד שני עליית מחיר (״טוב״) </t>
    </r>
  </si>
  <si>
    <t>הוצאות הצרכנים במצב המוצא</t>
  </si>
  <si>
    <t>הוצאות צרכנים במצב החדש</t>
  </si>
  <si>
    <t>הואיל והשינוי בכמות הוא בכיוון מנוגד</t>
  </si>
  <si>
    <t>לשינוי המחיר (שאותו הצרכן משלם בעד המוצר)</t>
  </si>
  <si>
    <t>לא ניתן לדעת האם חלה עליה / ירידה / שוויון</t>
  </si>
  <si>
    <t>בהוצאות הצרכנים ביחס למצב המוצא</t>
  </si>
  <si>
    <t>כאשר Q ו-P משתנים</t>
  </si>
  <si>
    <t>בכיוונים מנוגדים</t>
  </si>
  <si>
    <t>לא נדע מה קורה להוצאות הצרכנים אלא אם יינתן מידע על גמישות הביקוש</t>
  </si>
  <si>
    <t>אם הגמישות גדולה מ-1: סך ההוצאה תרד</t>
  </si>
  <si>
    <t>אם הגמישות שווה ל-1: ההוצאה לא תשתנה</t>
  </si>
  <si>
    <t>אם הגמישות קטנה מ-1: סך ההוצאה תעלה</t>
  </si>
  <si>
    <t>הרחבה</t>
  </si>
  <si>
    <t>כי כאן</t>
  </si>
  <si>
    <t>אין מידע</t>
  </si>
  <si>
    <r>
      <t xml:space="preserve">טענה ב: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שהוצאות הצרכנים ירדו; הם קונים פחות אך במחיר גבוה יותר (לכן התשובה תלויה בגמישות). </t>
    </r>
  </si>
  <si>
    <t>קטנה מ-1, המשמעות היא שסך ההוצאה אכן יעלה</t>
  </si>
  <si>
    <r>
      <t xml:space="preserve">לעומת זאת, הואיל </t>
    </r>
    <r>
      <rPr>
        <b/>
        <sz val="14"/>
        <color rgb="FF00B050"/>
        <rFont val="David"/>
        <family val="2"/>
        <charset val="177"/>
      </rPr>
      <t>ובטענה ד</t>
    </r>
    <r>
      <rPr>
        <sz val="12"/>
        <color theme="1"/>
        <rFont val="David"/>
        <family val="2"/>
        <charset val="177"/>
      </rPr>
      <t xml:space="preserve"> ציינו מפורשות גמישות</t>
    </r>
  </si>
  <si>
    <r>
      <t xml:space="preserve">במקרה כזה. </t>
    </r>
    <r>
      <rPr>
        <b/>
        <sz val="12"/>
        <color rgb="FF00B050"/>
        <rFont val="David"/>
        <family val="2"/>
        <charset val="177"/>
      </rPr>
      <t>טענה ד נכונה.</t>
    </r>
    <r>
      <rPr>
        <sz val="12"/>
        <color theme="1"/>
        <rFont val="David"/>
        <family val="2"/>
        <charset val="177"/>
      </rPr>
      <t xml:space="preserve">  </t>
    </r>
  </si>
  <si>
    <t>תמצית הדיון בטענה ב, שכתוצר לוואי מורחב מאשר את טענה ד</t>
  </si>
  <si>
    <r>
      <t xml:space="preserve">טענה ג: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שכן בהחלט ייתכן שרווחי היצרנים ירדו ו/או שהוצאות הצרכנים יעלו. </t>
    </r>
  </si>
  <si>
    <t>הרווחה בשוק מסוים היא למעשה סיכום ערכי ה״רווחה״ ב-3 מימדים:</t>
  </si>
  <si>
    <t>רווחת היצרן</t>
  </si>
  <si>
    <t>ההשפעה על</t>
  </si>
  <si>
    <t>רווחיו</t>
  </si>
  <si>
    <t>בכמה מוכר,</t>
  </si>
  <si>
    <t>באיזה מחיר</t>
  </si>
  <si>
    <t>רווחת הצרכן</t>
  </si>
  <si>
    <t>ההשפעה</t>
  </si>
  <si>
    <t>על יוקר המחיה</t>
  </si>
  <si>
    <t>ככל ששניהם</t>
  </si>
  <si>
    <t xml:space="preserve">עולים, רווחה </t>
  </si>
  <si>
    <t xml:space="preserve">בכמה הוא </t>
  </si>
  <si>
    <t>קונה, באיזה</t>
  </si>
  <si>
    <t xml:space="preserve">מחיר, </t>
  </si>
  <si>
    <t>אם קונה יותר</t>
  </si>
  <si>
    <t xml:space="preserve">במחיר יותר </t>
  </si>
  <si>
    <t>נמוך הרווחה</t>
  </si>
  <si>
    <t>רווחה ציבורית</t>
  </si>
  <si>
    <t>על קופת המדינה</t>
  </si>
  <si>
    <t>מותנית בתקבולי</t>
  </si>
  <si>
    <t>או תשלומי הממשלה</t>
  </si>
  <si>
    <t>בגין מסים וסובסידיות</t>
  </si>
  <si>
    <t xml:space="preserve">כאן כמובן: לא </t>
  </si>
  <si>
    <t>רלוונטי</t>
  </si>
  <si>
    <t>היצרן מוכר פחות</t>
  </si>
  <si>
    <t>במחיר גבוה יותר</t>
  </si>
  <si>
    <t>לא נדע</t>
  </si>
  <si>
    <t>מה קורה לרווחתו</t>
  </si>
  <si>
    <t>ראו טענה א</t>
  </si>
  <si>
    <t xml:space="preserve">הצרכנים קונים פחות </t>
  </si>
  <si>
    <t>מוצרים במחיר גבוה</t>
  </si>
  <si>
    <t xml:space="preserve">יותר ליחידה. </t>
  </si>
  <si>
    <t>רווחת הצרכן נפגעה.</t>
  </si>
  <si>
    <t xml:space="preserve">בסך הכל: סיכום הרכיבים מוביל לתוצאה שכיוונה לא ברור. </t>
  </si>
  <si>
    <r>
      <t xml:space="preserve">ולכן לא ניתן לדעת השינוי בסך הרווחה הענפית, הטענה </t>
    </r>
    <r>
      <rPr>
        <b/>
        <sz val="12"/>
        <color rgb="FFEE0000"/>
        <rFont val="David"/>
        <family val="2"/>
        <charset val="177"/>
      </rPr>
      <t>שגויה</t>
    </r>
    <r>
      <rPr>
        <b/>
        <sz val="12"/>
        <color theme="1"/>
        <rFont val="David"/>
        <family val="2"/>
        <charset val="177"/>
      </rPr>
      <t xml:space="preserve">. </t>
    </r>
  </si>
  <si>
    <t>מיני רציו אחרי כל הבלגן:</t>
  </si>
  <si>
    <t>מחיר מינימום + מכסת ייצור: המחיר עולה, הכמות יורדת</t>
  </si>
  <si>
    <t>הצרכן נדפק ברמת הרווחה, וללא מידע גמישויות - לא ידוע מה יקרה להוצ׳</t>
  </si>
  <si>
    <t>היצרן מוכר פחות במחיר גבוה יותר: לא ניתן לדעת מה יקרה למצבו</t>
  </si>
  <si>
    <t>הממשלה לא נתרמת ולא ניזוקה בהיבט התקציבי, משום שאין עירוב</t>
  </si>
  <si>
    <t>של מס / סובסידיה.</t>
  </si>
  <si>
    <t>מבחן לדוגמא 2, שאלה 3 בנושא תקבולי הממשלה - במצב של העלאת מס</t>
  </si>
  <si>
    <t>בעולם ללא מסים - תקבולי הממשלה ממסים 0.</t>
  </si>
  <si>
    <t>כאשר מוטל מס לראשונה - תקבולי הממשלה ממסים גדלים לערך חיובי.</t>
  </si>
  <si>
    <t xml:space="preserve">כאשר הממשלה מגדילה את המס ליח׳ - </t>
  </si>
  <si>
    <t>פוטנציאלית: המס ליח׳ עולה, אבל הכמות יורדת...</t>
  </si>
  <si>
    <t>תקבולי הממשלה לאחר הטלת מס</t>
  </si>
  <si>
    <t>לראשונה:</t>
  </si>
  <si>
    <t>אם מגדילים המס ליח׳ ל-T1</t>
  </si>
  <si>
    <t>תקבולי הממשלה יהיו:</t>
  </si>
  <si>
    <t xml:space="preserve">לאור ההשפעות בכיוונים מנוגדים על איברי המכפלה הנובעים מהשינוי, </t>
  </si>
  <si>
    <t xml:space="preserve">לא נוכל לדעת ללא מידע נוסף - האם ככלל, הגדלת מס ליחידה מגדילה </t>
  </si>
  <si>
    <t>או מקטינה את תקבולי הממשלה ממסים.</t>
  </si>
  <si>
    <t>רקע לדיון בדבר הגדלת המס ליחידה:</t>
  </si>
  <si>
    <t>הוצאות הצרכנים: הגדלת המס על היצרן מובילה לכך שהוא ידרוש מחיר</t>
  </si>
  <si>
    <t xml:space="preserve">גבוה יותר לכל יחידת מוצר (ברמה הגרפית - עקום ההיצע נע למעלה). </t>
  </si>
  <si>
    <t xml:space="preserve">הציבור רואה את עליית המחירים, ומקטין את הכמות המבוקשת (צריכתו). </t>
  </si>
  <si>
    <t>לא נתפלא לגלות שבעקבות הטלת המס:</t>
  </si>
  <si>
    <t xml:space="preserve">הכמות יורדת ; המחיר לצרכן עולה ; </t>
  </si>
  <si>
    <t xml:space="preserve">התשובה: לא יודע... תלוי בגמישות. </t>
  </si>
  <si>
    <t>דיון בטענה א - לא ניתן מידע בדבר גמישויות; והשינויים מנוגדים ב-P וב-Q:</t>
  </si>
  <si>
    <r>
      <t xml:space="preserve">מה אפשר להגיד על הוצאות הצרכנים במקרה כזה? </t>
    </r>
    <r>
      <rPr>
        <b/>
        <sz val="12"/>
        <color rgb="FF00B050"/>
        <rFont val="David"/>
        <family val="2"/>
        <charset val="177"/>
      </rPr>
      <t xml:space="preserve">לא יודע </t>
    </r>
    <r>
      <rPr>
        <sz val="12"/>
        <rFont val="David"/>
        <family val="2"/>
        <charset val="177"/>
      </rPr>
      <t xml:space="preserve">ולכן </t>
    </r>
    <r>
      <rPr>
        <b/>
        <sz val="12"/>
        <color rgb="FFEE0000"/>
        <rFont val="David"/>
        <family val="2"/>
        <charset val="177"/>
      </rPr>
      <t>טענה א</t>
    </r>
    <r>
      <rPr>
        <sz val="12"/>
        <rFont val="David"/>
        <family val="2"/>
        <charset val="177"/>
      </rPr>
      <t xml:space="preserve"> </t>
    </r>
    <r>
      <rPr>
        <b/>
        <sz val="12"/>
        <color rgb="FFEE0000"/>
        <rFont val="David"/>
        <family val="2"/>
        <charset val="177"/>
      </rPr>
      <t>שגויה</t>
    </r>
    <r>
      <rPr>
        <sz val="12"/>
        <rFont val="David"/>
        <family val="2"/>
        <charset val="177"/>
      </rPr>
      <t>.</t>
    </r>
  </si>
  <si>
    <t>טענה א שגויה.</t>
  </si>
  <si>
    <t xml:space="preserve">דיון בטענה ב - </t>
  </si>
  <si>
    <t xml:space="preserve">מה המשמעות: </t>
  </si>
  <si>
    <t>אמרו באופן בהיר: גמישות ביקוש גדולה מ-1. המשמעות: עוצמת השפעת שינוי</t>
  </si>
  <si>
    <r>
      <t xml:space="preserve">המחיר על הכמות גבוהה מאד; </t>
    </r>
    <r>
      <rPr>
        <b/>
        <sz val="12"/>
        <color theme="1"/>
        <rFont val="David"/>
        <family val="2"/>
        <charset val="177"/>
      </rPr>
      <t>עליית מחיר כלשהי מורידה את הכמות בעוצמה</t>
    </r>
  </si>
  <si>
    <r>
      <rPr>
        <b/>
        <sz val="12"/>
        <color theme="1"/>
        <rFont val="David"/>
        <family val="2"/>
        <charset val="177"/>
      </rPr>
      <t>חזקה יותר</t>
    </r>
    <r>
      <rPr>
        <sz val="12"/>
        <color theme="1"/>
        <rFont val="David"/>
        <family val="2"/>
        <charset val="177"/>
      </rPr>
      <t>. בהצגה סכמטית:</t>
    </r>
  </si>
  <si>
    <t>טוטאל הוצאות הצרכנים - יורד.</t>
  </si>
  <si>
    <r>
      <t xml:space="preserve">הטענה ציינה שהתוצאה היא שהוצאות הצרכנים יגדלו - זה לא נכון. </t>
    </r>
    <r>
      <rPr>
        <b/>
        <sz val="12"/>
        <color rgb="FFEE0000"/>
        <rFont val="David"/>
        <family val="2"/>
        <charset val="177"/>
      </rPr>
      <t>טענה ב שגויה.</t>
    </r>
  </si>
  <si>
    <t>דיון בטענה ג - ביקוש קשיח לחלוטין</t>
  </si>
  <si>
    <t>ביקוש קשיח לחלוטין - הכמות קבועה ויהי מה!</t>
  </si>
  <si>
    <t>אם כתוצאה מהאירוע המחיר עולה והכמות ללא שינוי - כמובן שהוצאות הצרכנים</t>
  </si>
  <si>
    <t xml:space="preserve">עולות בעקבות הגדלת המס. </t>
  </si>
  <si>
    <t>בנוסף שאלו על הכנסות הממשלה ממסים:</t>
  </si>
  <si>
    <t>גם הכנסות הממשלה ממסים עולות - הואיל והמס ליחידה עולה, וכאמור,</t>
  </si>
  <si>
    <t xml:space="preserve">נמצאים במקרה מיוחד שבו הכמות ללא שינוי. </t>
  </si>
  <si>
    <r>
      <t xml:space="preserve">הכנסות הממשלה אכן גדלו, והוצאות הצרכנים גדלו - כלומר </t>
    </r>
    <r>
      <rPr>
        <b/>
        <sz val="12"/>
        <color rgb="FF00B050"/>
        <rFont val="David"/>
        <family val="2"/>
        <charset val="177"/>
      </rPr>
      <t xml:space="preserve">כל רכיבי טענה ג נכונים. </t>
    </r>
  </si>
  <si>
    <t>דיון בטענה ד - ביקוש גמיש לחלוטין</t>
  </si>
  <si>
    <t xml:space="preserve">ביקוש גמיש לחלוטין - הצרכן מוכן לקנות רק במחיר ספציפי מסוים. </t>
  </si>
  <si>
    <t>אם היצרן מנסה להעלות לו את המחיר ולו בשקל אחד, הוא בועט ברגליים</t>
  </si>
  <si>
    <t>וקונה 0.</t>
  </si>
  <si>
    <t xml:space="preserve">זה הצרכן הכי מסוכן שיש, היצרן לא יכול להעמיס עליו אפילו 0.01% </t>
  </si>
  <si>
    <t xml:space="preserve">מעליית המסים. </t>
  </si>
  <si>
    <t>ליצרן אין ברירה, הוא סופג על עצמו את מלוא נטל המס, והמשמעות היא</t>
  </si>
  <si>
    <t>שהוא מציע פחות סחורה (יקר לו יותר!).</t>
  </si>
  <si>
    <t xml:space="preserve">מה שיקרה: הכמות יורדת, המחיר לצרכן ללא שינוי, היצרן סופג את כל </t>
  </si>
  <si>
    <t xml:space="preserve">נטל המס. </t>
  </si>
  <si>
    <t>הוצאות הצרכנים: הצרכנים קונים בדיוק באותו מחיר, אבל כמות</t>
  </si>
  <si>
    <t>נמוכה יותר (כי היצרנים מוכנים לייצר פחות):</t>
  </si>
  <si>
    <r>
      <t xml:space="preserve">כלומר הוצאות הצרכנים </t>
    </r>
    <r>
      <rPr>
        <b/>
        <sz val="12"/>
        <color theme="1"/>
        <rFont val="David"/>
        <family val="2"/>
        <charset val="177"/>
      </rPr>
      <t>יורדות</t>
    </r>
    <r>
      <rPr>
        <sz val="12"/>
        <color theme="1"/>
        <rFont val="David"/>
        <family val="2"/>
        <charset val="177"/>
      </rPr>
      <t>.</t>
    </r>
  </si>
  <si>
    <t>לגבי הכנסות הממשלה ממסים:</t>
  </si>
  <si>
    <t xml:space="preserve">מה קורה למכפלה? לא יודע. </t>
  </si>
  <si>
    <t>סיכומון קטנטון:</t>
  </si>
  <si>
    <t>באופן כללי - העלאת מס בשונה מהטלת מס לראשונה לא בהכרח תגדיל תקבולי ממשלה</t>
  </si>
  <si>
    <t xml:space="preserve">ממסים. </t>
  </si>
  <si>
    <t>למעט המקרים המיוחדים של גמיש לחלוטין / קשיח לחלוטין - ההשפעה תהיה עלייה</t>
  </si>
  <si>
    <t>במחיר לצרכן, ירידה במחיר ליצרן, ואי ודאות לגבי תקבולי הממשלה ממסים במצב החדש.</t>
  </si>
  <si>
    <t>תזכורת: גמישות ביקוש ל-X יחידתית (גמישות שווה ל-1)</t>
  </si>
  <si>
    <t>כאשר חלה עליית מחירים, הירידה בכמות המבוקשת מקזזת אותה</t>
  </si>
  <si>
    <t xml:space="preserve">לחלוטין - סך ההוצאה של הצרכן ללא שינוי. </t>
  </si>
  <si>
    <t>כאשר חלה ירידת מחירים, העלייה בכמות המבוקשת מקזזת אותה</t>
  </si>
  <si>
    <t xml:space="preserve">לחלוטין, סך ההוצאה של הצרכן ללא שינוי. </t>
  </si>
  <si>
    <t>טענה א: ״לא ניתן לדעת מה יקרה להוצאות</t>
  </si>
  <si>
    <t>הצרכנים״. הטענה הזו כמובן שגויה - שהרי</t>
  </si>
  <si>
    <t>אם גמישות הביקוש = 1, הוצאות הצרכנים</t>
  </si>
  <si>
    <t>תיוותרנה זהות (גם אם חלים שינויי מחירים</t>
  </si>
  <si>
    <t xml:space="preserve">כתוצאה מהטלת מסים). </t>
  </si>
  <si>
    <t>ככלל: אם הלקוח בעל גמישות ביקוש יחידתית</t>
  </si>
  <si>
    <t xml:space="preserve">זה אומר שהוא תמיד מוציא סכום כספי כולל </t>
  </si>
  <si>
    <t>זהה (טוטאל, ברוטו) על המוצר.</t>
  </si>
  <si>
    <t>במלים אחרות, גמישות ביקוש יחידתית היא</t>
  </si>
  <si>
    <t>סוג הביקוש של הערס שכותב בתגובות ב-YNET</t>
  </si>
  <si>
    <t>״לא אחפת לי ממחירי הדלק, אני תמיד מטדלק ב-200״</t>
  </si>
  <si>
    <t xml:space="preserve">אם מעלים את הבלו - המס על ליטר דלק - </t>
  </si>
  <si>
    <t xml:space="preserve">אותו אדם שמוציא עדיין 200 ש״ח כתקציב דלק - </t>
  </si>
  <si>
    <t>חלק גבוה יותר מסכום זה יהווה תשלום בלו (תשלום מס)</t>
  </si>
  <si>
    <t xml:space="preserve">בהשוואה למצב לפני השינוי. </t>
  </si>
  <si>
    <t>ולהפך: אם מורידים את המס ליחידה, אותו אדם</t>
  </si>
  <si>
    <t>בעל גמישות ביקוש יחידתית שמוציא תמיד את אותו הסכום</t>
  </si>
  <si>
    <t xml:space="preserve">ברוטו, ישלם חלק קטן יותר מסך הוצאתו כמס. </t>
  </si>
  <si>
    <t>הפרוסה האדומה היא המס היחסי</t>
  </si>
  <si>
    <t>ביחס לסך הוצאת הצרכן</t>
  </si>
  <si>
    <t>הפרוסה האדומה היא</t>
  </si>
  <si>
    <t>המס היחסי ביחס</t>
  </si>
  <si>
    <t>לסך הוצאת הצרכן</t>
  </si>
  <si>
    <t>הקטנת</t>
  </si>
  <si>
    <t>מס ליח׳</t>
  </si>
  <si>
    <t>כשגמישות</t>
  </si>
  <si>
    <t xml:space="preserve">הביקוש </t>
  </si>
  <si>
    <t xml:space="preserve"> סך הכנסות הממשלה ממסים יורדות</t>
  </si>
  <si>
    <t>תרגול 10 - סוגיות בחשבונאות לאומית</t>
  </si>
  <si>
    <t>רקע:</t>
  </si>
  <si>
    <t>הדיון בחשבונאות לאומית הוא פשוט יחסית - בצד שלנו (בתרגול) - יתירה על לנסח קשרים בין משתנים כלכליים,</t>
  </si>
  <si>
    <t>סיבה, תוצאה והתפתחויות - הדיון הוא יותר במדידת הערכים הכלכליים עצמם.</t>
  </si>
  <si>
    <t>תרגול זה לא יקיף את כל הנדרש שהנו טכני במהותו ברובד שלנו, אך כן יעניק דגשים יישומיים ולצדם תדריך</t>
  </si>
  <si>
    <t xml:space="preserve">לפתרון תרגיל הגשה 8. </t>
  </si>
  <si>
    <t>להלן נתונים מומצאים על המשק הישראלי בשנת 2024:</t>
  </si>
  <si>
    <t>תוצר מקומי גולמי</t>
  </si>
  <si>
    <t xml:space="preserve">ערך במליוני ש״ח </t>
  </si>
  <si>
    <t>כינוי</t>
  </si>
  <si>
    <t>סימול</t>
  </si>
  <si>
    <t>GDP</t>
  </si>
  <si>
    <t>ייבוא</t>
  </si>
  <si>
    <t>IM</t>
  </si>
  <si>
    <t>צריכה פרטית</t>
  </si>
  <si>
    <t>C</t>
  </si>
  <si>
    <t>צריכה ציבורית</t>
  </si>
  <si>
    <t>G</t>
  </si>
  <si>
    <t>השקעה גולמית</t>
  </si>
  <si>
    <t>I</t>
  </si>
  <si>
    <t>נדרש: מהו גודל הייצוא (EX)?</t>
  </si>
  <si>
    <t>א. 300,000</t>
  </si>
  <si>
    <t>ב. 160,000</t>
  </si>
  <si>
    <t>ג. 60,000</t>
  </si>
  <si>
    <t>ד. 240,000</t>
  </si>
  <si>
    <t>רמז / תדריך:</t>
  </si>
  <si>
    <t>השימושים כוללים את C, G, I, EX</t>
  </si>
  <si>
    <t>המקורות כוללים את IM, GDP</t>
  </si>
  <si>
    <t>תמיד קיים שוויון בין סך המקורות לסך השימושים</t>
  </si>
  <si>
    <t xml:space="preserve">במשק מתקיימות שלוש פעילויות כלכליות: </t>
  </si>
  <si>
    <t>להלן הנתונים במיליוני ש״ח ובמחירי שוק:</t>
  </si>
  <si>
    <t xml:space="preserve">גידול קפה גולמי (חקלאות). </t>
  </si>
  <si>
    <t xml:space="preserve">קליית קפה (מפעל קלייה). </t>
  </si>
  <si>
    <t xml:space="preserve">אריזת קפה (מפעל אריזה). </t>
  </si>
  <si>
    <t>קפה גולמי:</t>
  </si>
  <si>
    <t>מכירות</t>
  </si>
  <si>
    <t>תוספות למלאי</t>
  </si>
  <si>
    <t>סה״כ</t>
  </si>
  <si>
    <t>שכר עבודה</t>
  </si>
  <si>
    <t>רווח</t>
  </si>
  <si>
    <t>קליית קפה:</t>
  </si>
  <si>
    <t>אריזת קפה:</t>
  </si>
  <si>
    <t>קניית קפה קלוי</t>
  </si>
  <si>
    <t xml:space="preserve">רווח </t>
  </si>
  <si>
    <t>קניית קפה גולמי</t>
  </si>
  <si>
    <t>הכנסות</t>
  </si>
  <si>
    <t xml:space="preserve">מתחלקים בין בעלי הפירמות. </t>
  </si>
  <si>
    <t xml:space="preserve">א. חשבו את הערך המוסף של כל ענף ואת התוצר הלאומי. </t>
  </si>
  <si>
    <t xml:space="preserve">ב. חשבו את ערך השימושים הסופיים של כל ענף ואת התוצר הלאומי, השוו לערך התוצר הלאומי מסעיף א.  </t>
  </si>
  <si>
    <t xml:space="preserve">ג. סכמו את הרכב השימושים הסופיים במשק לפי סוג השימוש - צריכה והשקעה. </t>
  </si>
  <si>
    <t xml:space="preserve">ד. חשבו את ההכנסה הלאומית והרכבה לפי סוג גורם הייצור - עבודה והון. </t>
  </si>
  <si>
    <t>ה. חשבו את החסכון במשק. האם לפי הנתונים ניתן לזהות מיהם החוסכים או מהו הענף לו הם משתייכים?</t>
  </si>
  <si>
    <t xml:space="preserve">סעיף </t>
  </si>
  <si>
    <t>תיאור</t>
  </si>
  <si>
    <t>א1</t>
  </si>
  <si>
    <t>ערך מוסף - קפה גולמי</t>
  </si>
  <si>
    <t>א2</t>
  </si>
  <si>
    <t>ערך מוסף - קפה קלוי</t>
  </si>
  <si>
    <t>א3</t>
  </si>
  <si>
    <t>ערך מוסף - קפה ארוז</t>
  </si>
  <si>
    <t>א4</t>
  </si>
  <si>
    <t>סך התוצר הלאומי לפי סיכום ערכים מוספים</t>
  </si>
  <si>
    <t>ערך</t>
  </si>
  <si>
    <t>הסבר</t>
  </si>
  <si>
    <t>סך שווי הייצור (מכירות פלוס תוספות למלאי) בניכוי קניות מפירמות</t>
  </si>
  <si>
    <t>חישוב</t>
  </si>
  <si>
    <t xml:space="preserve">1,050 - 0 = </t>
  </si>
  <si>
    <t xml:space="preserve">1,400 - 800 = </t>
  </si>
  <si>
    <t xml:space="preserve">2,050 - 1,100 = </t>
  </si>
  <si>
    <t>הנעת ייצור ראשוני ללא קניות מפירמות - כל שווי הייצור הוא ערך מוסף</t>
  </si>
  <si>
    <t>ב1</t>
  </si>
  <si>
    <t>ב2</t>
  </si>
  <si>
    <t>ב3</t>
  </si>
  <si>
    <t>ב4</t>
  </si>
  <si>
    <t>שימושים סופיים - קפה גולמי</t>
  </si>
  <si>
    <t>שימושיים סופיים - קפה קלוי</t>
  </si>
  <si>
    <t>שימושים סופיים - קפה ארוז</t>
  </si>
  <si>
    <t>סך השימושים הסופיים</t>
  </si>
  <si>
    <t xml:space="preserve">1,050 - 800 = </t>
  </si>
  <si>
    <t>סך שווי הייצור בניכוי חלקו שנמכר לצרכי ייצור לפירמות אחרות (למפעל הקלייה)</t>
  </si>
  <si>
    <t>סך שווי הייצור בניכוי חלקו שנמכר לצרכי ייצור לפירמות אחרות (למפעל האריזה)</t>
  </si>
  <si>
    <t>ג1</t>
  </si>
  <si>
    <t>צריכה</t>
  </si>
  <si>
    <t>ג2</t>
  </si>
  <si>
    <t>השקעה - ייצור למלאי</t>
  </si>
  <si>
    <t xml:space="preserve">150 + 100 + 50 = </t>
  </si>
  <si>
    <t>סך שווי הייצור למלאי (אין השקעות מסוגים אחרים פה)</t>
  </si>
  <si>
    <t>הדרך הקלה - ההפרש בין סך התוצר לסך ההשקעות</t>
  </si>
  <si>
    <t xml:space="preserve">2,600 - 300 = </t>
  </si>
  <si>
    <t xml:space="preserve">(900 - 800) + (1,300 - 1,100) + 2,000 </t>
  </si>
  <si>
    <t>הדרך הארוכה - מכירות שאינן לפירמות אחרות - תוצאה זהה והיא 2,300</t>
  </si>
  <si>
    <t>ד1</t>
  </si>
  <si>
    <t>הכנסה לאומית מעבודה</t>
  </si>
  <si>
    <t>ד2</t>
  </si>
  <si>
    <t>הכנסה לאומית מהון</t>
  </si>
  <si>
    <t>ד3</t>
  </si>
  <si>
    <t>סך שווי שכר העבודה בכל הפירמות</t>
  </si>
  <si>
    <t>סך הרווחים בכל הפירמות</t>
  </si>
  <si>
    <t xml:space="preserve">600 + 400 + 700 = </t>
  </si>
  <si>
    <t xml:space="preserve">450 + 200 + 250 = </t>
  </si>
  <si>
    <t>ידוע כי הצרכנים במשק הם העובדים ובעלי ההון נוהגים לקנות קפה קלוי וגם קפה ארוז. כמו כן כל הרווחים</t>
  </si>
  <si>
    <t xml:space="preserve">הכנסה: </t>
  </si>
  <si>
    <t>צריכה:</t>
  </si>
  <si>
    <t>חסכון:</t>
  </si>
  <si>
    <t xml:space="preserve">ההפרש בין ההכנסה לצריכה. זהה לסך ההשקעה ולא במקרה. </t>
  </si>
  <si>
    <t>ראו כל הסעיפים הקודמים</t>
  </si>
  <si>
    <t xml:space="preserve">לא ניתן לדעת לאיזה ענף משתייכים החוסכים, משום שהגודל הנ״ל מביא בחשבון את מכלול פעילות המשק. </t>
  </si>
  <si>
    <t>הניחו לטובת הנדרשים העוקבים כי:</t>
  </si>
  <si>
    <t>נתון 1:</t>
  </si>
  <si>
    <t>הפירמות בענף הקפה הגולמי החליטו להשאיר בקרן שמורה סכום של 120 מתוך הרווחים</t>
  </si>
  <si>
    <t xml:space="preserve">במקום לחלקם. </t>
  </si>
  <si>
    <t>נתון 2:</t>
  </si>
  <si>
    <t xml:space="preserve">מכל המקורות וכן את הרווחים שחולקו. </t>
  </si>
  <si>
    <t>הממשלה גובה מהפרטים מס בשיעור 25% מהכנסתם הכוללת, המביאה בחשבון את השכר</t>
  </si>
  <si>
    <t>נתון 3:</t>
  </si>
  <si>
    <t>נתון 4:</t>
  </si>
  <si>
    <t xml:space="preserve">ז. חשבו את ההערך המוסף של המגזר הציבורי ואת התוצר הלאומי. </t>
  </si>
  <si>
    <t xml:space="preserve">ח. חשבו את ההכנסה הפנויה של התושבים, וכן את הצריכה הציבורית, הצריכה הפרטית וההשקעה. </t>
  </si>
  <si>
    <t xml:space="preserve">ט. חשבו את החסכון האישי, העסקי והציבורי. </t>
  </si>
  <si>
    <t xml:space="preserve">י. הציגו את דוח מקורות ושימושים ודוח היווי הון. </t>
  </si>
  <si>
    <t>רווחי הפירמות:</t>
  </si>
  <si>
    <t>קפה גולמי</t>
  </si>
  <si>
    <t>קליית קפה</t>
  </si>
  <si>
    <t>אריזת קפה</t>
  </si>
  <si>
    <t>סיכום ביניים</t>
  </si>
  <si>
    <t>בניכוי רווחים שלא חולקו</t>
  </si>
  <si>
    <t>רווח פירמות מחוייבים במס</t>
  </si>
  <si>
    <t>הכנסה מעבודה במגזר הציבורי:</t>
  </si>
  <si>
    <t>סך הכל הבסיס למיסוי:</t>
  </si>
  <si>
    <t xml:space="preserve">780 + 1,700 + 230 = </t>
  </si>
  <si>
    <t>שיעור המס:</t>
  </si>
  <si>
    <t>לפי נתון 2</t>
  </si>
  <si>
    <t>סך גביית המסים</t>
  </si>
  <si>
    <t xml:space="preserve">25% * 2710 = </t>
  </si>
  <si>
    <t>שיעור המס כפול הכנסה חייבת במס</t>
  </si>
  <si>
    <t>הצגת תקציב הממשלה</t>
  </si>
  <si>
    <t>תקבולים</t>
  </si>
  <si>
    <t>הכנסות מס</t>
  </si>
  <si>
    <t>חושב לעיל</t>
  </si>
  <si>
    <t>גירעון PN</t>
  </si>
  <si>
    <t>הוצאות הממשלה (תשלומים)</t>
  </si>
  <si>
    <t>קניות הממשלה מפירמות + תשלומי שכר</t>
  </si>
  <si>
    <t xml:space="preserve">620 + 70 = </t>
  </si>
  <si>
    <t>הממשלה מספקת שירותים בשווי 620, לשם כך מעסיקה בשכר כולל של 230 וכן קונה קפה</t>
  </si>
  <si>
    <t xml:space="preserve">ארוז בשווי 390. </t>
  </si>
  <si>
    <t>ההפרש בין ההוצאות להכנסות</t>
  </si>
  <si>
    <t>סך הערך המוסף והתוצר כולל מעורבות המגזר הציבורי</t>
  </si>
  <si>
    <t>סך ההכנסות = סך הבסיס למיסוי (סעיף ו)</t>
  </si>
  <si>
    <t>סך ההכנסה הפנויה</t>
  </si>
  <si>
    <t>מכלול הוצאות הממשלה ראו סעיף ו (תקציב)</t>
  </si>
  <si>
    <t xml:space="preserve">הממשלה קונה קפה קלוי (ולא ארוז) בסך 70 ומספקת אותו למטבחי טייסים בחיל האוויר.  </t>
  </si>
  <si>
    <t xml:space="preserve">ללא שינוי, בהתאם לסך העלייה במלאי (וראו גם היווי הון). </t>
  </si>
  <si>
    <t xml:space="preserve">2,300 - 390 - 70 = </t>
  </si>
  <si>
    <t>חסכון אישי-הכנסה פנויה בניכוי צריכה פרטית</t>
  </si>
  <si>
    <t>חסכון עסקי-רווח שלא חולק</t>
  </si>
  <si>
    <t>חסכון ממשלתי - גירעון - במינוס</t>
  </si>
  <si>
    <t>סעיף י:</t>
  </si>
  <si>
    <t>דוח היווי הון</t>
  </si>
  <si>
    <t>מקורות</t>
  </si>
  <si>
    <t>שימושים</t>
  </si>
  <si>
    <t>חסכון אישי</t>
  </si>
  <si>
    <t>חסכון עסקי</t>
  </si>
  <si>
    <t>חסכון ציבורי</t>
  </si>
  <si>
    <t>השקעה</t>
  </si>
  <si>
    <t>דוח מקורות ושימושים</t>
  </si>
  <si>
    <t>תוצר</t>
  </si>
  <si>
    <t>ייצוא PN</t>
  </si>
  <si>
    <t>מחושב לפי ההפרש בין סך המקורות לסך השימושים ללא הייצוא</t>
  </si>
  <si>
    <r>
      <t xml:space="preserve">שאלה 1 - מקורות ושימושים - </t>
    </r>
    <r>
      <rPr>
        <sz val="10"/>
        <color theme="1"/>
        <rFont val="David"/>
        <family val="2"/>
        <charset val="177"/>
      </rPr>
      <t>״מעבר להגדרת ומדידת הגדלים הכלכליים, יש קשר כלכלי בסיסי: סך המקורות = סך השימושים״</t>
    </r>
  </si>
  <si>
    <t>סך התוצר במשק (הערך המוסף של הפירמות, או ההכנסות הנובעות)</t>
  </si>
  <si>
    <t>סך השווי של המוצרים והשירותים המיובאים</t>
  </si>
  <si>
    <t>סך שווי הצריכה של משקי הבית (לרבות זו של בעלי הון)</t>
  </si>
  <si>
    <t>סך הוצאות הממשלה - תשלומי שכר וקניות מפירמות</t>
  </si>
  <si>
    <t xml:space="preserve">סך ההשקעה במשק - מכונות, ציוד, מלאי נוסף </t>
  </si>
  <si>
    <t>התפיסה הבסיסית היא שמשק כלכלי לא מאפשר צריכה ״יש מאין״. במלים אחרות, סך השימושים (צריכה, השקעות וייצוא)</t>
  </si>
  <si>
    <t>צריכים להיות זהים למקורות (התוצר עצמו והייבוא):</t>
  </si>
  <si>
    <t>סך המקורות</t>
  </si>
  <si>
    <t>סך שימושים</t>
  </si>
  <si>
    <t xml:space="preserve">950,000 - (400,000 + 180,000 + 210,000) = </t>
  </si>
  <si>
    <t xml:space="preserve">סימון PN איננו סימון של גודל כלכלי, אלא חיווי לכך שערך זה חולץ מתוך הערכים האחרים ולא נתון מפורשות. </t>
  </si>
  <si>
    <t>התשובה ב</t>
  </si>
  <si>
    <t xml:space="preserve">שאלה 2 - התוצר בגישת הערך המוסף - אבל לא רק... </t>
  </si>
  <si>
    <t>סעיף א: ערך מוסף של כל ענף וסך התוצר במשק (שהוא סיכום הערכים המוספים)</t>
  </si>
  <si>
    <t>ב. חשבו את ערך השימושים הסופיים של כל ענף ואת התוצר הלאומי, השוו לערך התוצר הלאומי מסעיף א</t>
  </si>
  <si>
    <t>הסבר - ערך השימוש הסופי מביא בחשבון את סך השווי שיוצר בניכוי החלק מהמכירות שבוצע לפירמות אחרות</t>
  </si>
  <si>
    <t xml:space="preserve">1,400 - 1,100 = </t>
  </si>
  <si>
    <t xml:space="preserve">2,050 - 0 = </t>
  </si>
  <si>
    <t>ככלל, השקעות כוללות השקעות ריאליות / פיזיות כגון השקעה במכונות, ציוד, וכן - גם השקעה במלאי פיזי</t>
  </si>
  <si>
    <t>שלא במפתיע - סך השימושים:</t>
  </si>
  <si>
    <t>ההכנסה הלאומית מתייחסת לכל מקורות ההכנסה במשק - מהכנסה מעבודה (סיכום ערכי שכר עבודה)</t>
  </si>
  <si>
    <t xml:space="preserve">וכן כתוצאה מרווחים שהפירמות שבעלי ההון מניבים (סיכום הרווחים). </t>
  </si>
  <si>
    <t xml:space="preserve">סיכום ערכי ההכנסה הלאומית מהווה דרך נוספת לחישוב התוצר והוא זהה לסך הערך המוסף, </t>
  </si>
  <si>
    <t xml:space="preserve">התפיסה היא שהערך המוסף שנובע מהמשק מתחלק כהכנסה בין גורמים שונים במשק - כגון משקי בית ובעלי הון. </t>
  </si>
  <si>
    <t xml:space="preserve">החסכון (שבתכל׳ס - מממן את השקעות במשק) מוגדר בתור ההפרש בין סך ההכנסה הלאומית לבין הצריכה. </t>
  </si>
  <si>
    <t xml:space="preserve">גם ברמת משקי הבית, וגם ברמת הפירמות - סכום שלא נצרך מהווה חסכון שניתן לנתב להשקעות. </t>
  </si>
  <si>
    <t>סך הכל ההכנסה הלאומית</t>
  </si>
  <si>
    <t xml:space="preserve">ראו סעיף ג1 - אלו היו מכירות הפירמות, בניכוי חלקן שבוצע לפירמות אחרות (כל עוד אין מכירות לממשלה, מה שלא נמכר לפירמות אחרות נמכר לצרכן). </t>
  </si>
  <si>
    <t>ו. הציגו את תקציב הממשלה (הכנסות ממשלה ממסים, הוצאות ממשלה, גירעון).</t>
  </si>
  <si>
    <t>סעיף ו - הציגו את תקציב הממשלה:</t>
  </si>
  <si>
    <t xml:space="preserve">אתחיל (לא חובה) מחישוב הכנסות הממשלה ממסים. אלו תתבססנה על סך ההכנסות החייבות במס - קרי </t>
  </si>
  <si>
    <t>שכר עבודה המשולם על ידי הפירמות + שכר המשולם ע״י הממשלה + רווח מחולק ע״י פירמות,</t>
  </si>
  <si>
    <t>כאשר הכנסה חייבת זו תחויב במס לפי שיעור נתון של 25% (נתון 2) לשם חישוב ההכנסות של הממשלה.</t>
  </si>
  <si>
    <t>נתון 1</t>
  </si>
  <si>
    <t xml:space="preserve">900 - 120 = </t>
  </si>
  <si>
    <r>
      <t xml:space="preserve">סך ההכנסות החייבות במס </t>
    </r>
    <r>
      <rPr>
        <sz val="9"/>
        <color theme="1"/>
        <rFont val="David"/>
        <family val="2"/>
        <charset val="177"/>
      </rPr>
      <t>(רווחי פירמות מחולקים + שכר משולם ע״י פירמה + שכר משולם ע״י ממשלה):</t>
    </r>
  </si>
  <si>
    <t xml:space="preserve">מה שמחולק = </t>
  </si>
  <si>
    <t xml:space="preserve">הרווחים שחולקו = סך הרווח המצרפי בפירמות בניכוי רווחים שלא חולקו (נקראים גם חסכון עסקי). </t>
  </si>
  <si>
    <t>הכנסה מעבודה במגזר הפרטי (סך שכר העבודה שמשלמות הפירמות):</t>
  </si>
  <si>
    <t xml:space="preserve">סך השכר המשולם על ידי הפירמות / במגזר הפרטי (תשלומי השכר לא כולל השכר שמשלמת הממשלה). </t>
  </si>
  <si>
    <t>לפי נתון 3 - סך המשכורות המשולמות על ידי הממשלה</t>
  </si>
  <si>
    <t xml:space="preserve">סך ההכנסה שחייבת במס היא סיכום הרווחים שחברות מחלקות, בתוספת השכר שהפירמות משלמות, בתוספת השכר שהממשלה משלמת. </t>
  </si>
  <si>
    <t>על פי הנתון, הממשלה גובה מס המהווה שיעור של 25% מסיכום ההכנסות (רווח מחולק + שכר עבודה בפירמות + שכר שמשלמת הממשלה)</t>
  </si>
  <si>
    <t xml:space="preserve">נתונים 3,4 - כנתון, הממשלה מספקת שירותים בשווי 620 (שכר + קפה ארוז) + 70 (צריכת קפה קלוי).  </t>
  </si>
  <si>
    <t>גירעון מתקיים במצב שבו קיים הפרש שלילי בין הכנסות הממשלה ממס לבין הוצאות הממשלה.</t>
  </si>
  <si>
    <t xml:space="preserve">כאן, קיים הפרש שלילי כזה, כי ההכנסות הן 677.5 וההוצאות 690. ההפרש השלילי: 12.5 הוא גירעון. </t>
  </si>
  <si>
    <t xml:space="preserve">ז. חשבו את הערך המוסף של המגזר הציבורי ואת התוצר הלאומי. </t>
  </si>
  <si>
    <t>הערך המוסף של המגזר הציבורי = סך תשלומי השכר המשולם ע״י הממשלה =</t>
  </si>
  <si>
    <t>נתון 3</t>
  </si>
  <si>
    <t>סך הערך המוסף והתוצר לפני מעורבות המגזר הציבורי &gt;&gt;&gt; פתרון סעיף א</t>
  </si>
  <si>
    <t xml:space="preserve">230 + 2,600 = </t>
  </si>
  <si>
    <t>כלומר: ההכנסה הפנויה היא סך ההכנסות בניכוי המס</t>
  </si>
  <si>
    <t>בניכוי מס (25%) - חושב גם ב-(ו)</t>
  </si>
  <si>
    <t>סך הצריכה הציבורית - G:</t>
  </si>
  <si>
    <t>סך הצריכה הפרטית - C:</t>
  </si>
  <si>
    <t xml:space="preserve">הצריכה הפרטית במצב המוצא בניכוי צריכת הממשלה: בסעיפים קודמים הראינו שהצריכה הפרטית היא 2,300. </t>
  </si>
  <si>
    <t xml:space="preserve">החישוב התבסס על ההנחה שאם אין ממשלה, כל מה שלא נצרך על ידי הפירמות האחרות, נצרך על ידי הציבור. </t>
  </si>
  <si>
    <t xml:space="preserve">כאשר יש ממשלה, החישוב של הצריכה הפרטית יכלול ניכוי של הצריכה על ידי הממשלה. </t>
  </si>
  <si>
    <t>סך ההשקעה I:</t>
  </si>
  <si>
    <r>
      <rPr>
        <sz val="12"/>
        <color rgb="FF00B050"/>
        <rFont val="David"/>
        <family val="2"/>
        <charset val="177"/>
      </rPr>
      <t>2,032.5</t>
    </r>
    <r>
      <rPr>
        <sz val="12"/>
        <color theme="1"/>
        <rFont val="David"/>
        <family val="2"/>
        <charset val="177"/>
      </rPr>
      <t xml:space="preserve"> - </t>
    </r>
    <r>
      <rPr>
        <sz val="12"/>
        <color rgb="FFEE0000"/>
        <rFont val="David"/>
        <family val="2"/>
        <charset val="177"/>
      </rPr>
      <t>1,840</t>
    </r>
    <r>
      <rPr>
        <sz val="12"/>
        <color theme="1"/>
        <rFont val="David"/>
        <family val="2"/>
        <charset val="177"/>
      </rPr>
      <t xml:space="preserve"> = </t>
    </r>
  </si>
  <si>
    <t>נתון 1: רווחים שלא חולקו ע״י פירמות = חסכון עסקי</t>
  </si>
  <si>
    <t>לתרגול 11</t>
  </si>
  <si>
    <t>תרגול 11 - חזרה לבחינה חלק א (חלק מהשאלות כאן נפתרו בתרגול 9, ראו בכותרת כל תרגיל)</t>
  </si>
  <si>
    <t>תחרות משוכללת - ללא מסים/ סוב/מחירי מקס׳ /מינ׳ (התערבות ממשלתית)</t>
  </si>
  <si>
    <t>מוצרים תחליפיים:</t>
  </si>
  <si>
    <t xml:space="preserve">עלייה במחיר המוצר האחד מגדילה את הביקוש למוצר האחר ולהפך. </t>
  </si>
  <si>
    <t>בוצע בתרגול 5</t>
  </si>
  <si>
    <t>כאשר שאלה מדברת על שני גורמי ייצור (כגון קרקעות) שכל אחד מהם מסוגל לייצר</t>
  </si>
  <si>
    <t xml:space="preserve">אוטונומית שני מוצרים, ושואלים על עלויות אלטרנטיביות (שוליות וכיו״ב), </t>
  </si>
  <si>
    <t>בדרך כלל - צריך לייצר את עקומת התמורה בהדגש עקרון ההתמחות - העיקרון שלפיו</t>
  </si>
  <si>
    <t>נשתדל לייצר מוצרים באמצעות גורמי הייצור בעלי היתרון היחסי (העלות השולית</t>
  </si>
  <si>
    <t xml:space="preserve">שלהם בייצור המוצר היא הנמוכה ביותר). </t>
  </si>
  <si>
    <t>קרקע א</t>
  </si>
  <si>
    <t>קרקע ב</t>
  </si>
  <si>
    <t>יח׳ גו״י</t>
  </si>
  <si>
    <t>גורם ייצור (גו״י)</t>
  </si>
  <si>
    <t>עגבניות X</t>
  </si>
  <si>
    <t>מלפפון Y</t>
  </si>
  <si>
    <t>ייצור ליח׳ קרקע</t>
  </si>
  <si>
    <t>היקף ייצור מקס׳ X</t>
  </si>
  <si>
    <t>היקף ייצור מקס׳ Y</t>
  </si>
  <si>
    <t>ל-X</t>
  </si>
  <si>
    <t>Y/X</t>
  </si>
  <si>
    <t>ל-Y</t>
  </si>
  <si>
    <t>X/Y</t>
  </si>
  <si>
    <t>לבקשת הקהל - שאלה 8, מבחן 2:</t>
  </si>
  <si>
    <t>באופן ספציפי, שאלת השואל שאלה - מדוע טענה ב לא נכונה?</t>
  </si>
  <si>
    <t xml:space="preserve">אך נדון בכל הטענות במפורט. </t>
  </si>
  <si>
    <t>לבקשת הקהל - מבחן 2 - שאלה 12</t>
  </si>
  <si>
    <t>לבקשת הקהל - מבחן 1 - שאלה 11</t>
  </si>
  <si>
    <t>תרגול ד״ר צבאן 30.6.2025 - שאלות חזרה בתעדוף שאלות שהגיעו במייל</t>
  </si>
  <si>
    <t xml:space="preserve">בקצרה כדי שנספיק: כולכם כבר יודעים, המבחן שעתיים וחצי, 12 שאלות (פינוק יחסי), בממוצע 2 שאלות לנושא. </t>
  </si>
  <si>
    <t xml:space="preserve">מהו נושא? בהתאם לכותרות השונות באתר הקורס. </t>
  </si>
  <si>
    <t>בכל מקרה טוחנים עבודה כמה שאפשר על כל הנושאים, כמות החומר (אם לרגע נשים בצד אילוצים אישיים, וזה קשה בתקופה</t>
  </si>
  <si>
    <t xml:space="preserve">הזו) הגיונית מאד ביחס למקובל. </t>
  </si>
  <si>
    <t>דף נוסחאות מטרם המרצה מצורף לשאלון הבחינה וזמין באתר.</t>
  </si>
  <si>
    <t>מנהלות</t>
  </si>
  <si>
    <t>טענה</t>
  </si>
  <si>
    <t>ג</t>
  </si>
  <si>
    <t>ד</t>
  </si>
  <si>
    <t>ה</t>
  </si>
  <si>
    <t>נכון / לא נכון</t>
  </si>
  <si>
    <t xml:space="preserve">היחס בין ערכים אלו הוא השיפוע, וכך מגיעים בצ׳יק למשוואת הישר של כל אילוץ. </t>
  </si>
  <si>
    <t xml:space="preserve">בודקים מה החיתוך בין עקומות האילוצים ומגיעים לעקומת התמורה. </t>
  </si>
  <si>
    <t>גורם ייצור</t>
  </si>
  <si>
    <t>כמות קיימת</t>
  </si>
  <si>
    <t>נדרש ליח׳ X</t>
  </si>
  <si>
    <t>נדרש ליח׳ Y</t>
  </si>
  <si>
    <t>מקס׳ X לגו״י</t>
  </si>
  <si>
    <t>מקס׳ Y לגו״י</t>
  </si>
  <si>
    <t>משאיות (X)</t>
  </si>
  <si>
    <t>אוטובוסים (Y)</t>
  </si>
  <si>
    <t>נתון</t>
  </si>
  <si>
    <t xml:space="preserve">מבצעים הקצאת עובדים לפי סדר התפוקה השולית מהגבוה לנמוך. </t>
  </si>
  <si>
    <t>תפוקה שולית לשדה דורשת שני צעדים:</t>
  </si>
  <si>
    <t>נטילת מלוא התפוקה מהשדה שעל עלותו דנים;</t>
  </si>
  <si>
    <t xml:space="preserve">וניכוי מתפוקתו את העלייה בתפוקה הנובעת מהקצאת עובדיו למקומות פנויים לשדות אחרים. </t>
  </si>
  <si>
    <t>MP L(א)</t>
  </si>
  <si>
    <t>MP L(ב)</t>
  </si>
  <si>
    <t>מבחינתנו: התפוקה השולית מקיימת חוק אחד בלבד - חוק שאומר שאם מקצים עוד ועוד יחידות מגורם ייצור ספציפי</t>
  </si>
  <si>
    <t xml:space="preserve">לייצור מוצר, בשלב מסוים, תרומת ההקצאה הנוספת של גורם ייצור זה לתפוקה (התפוקה השולית) תהיה נמוכה יותר - </t>
  </si>
  <si>
    <t xml:space="preserve">כלומר התפוקה השולית פוחתת (= חוק התפוקה השולית). </t>
  </si>
  <si>
    <t>מה טיבו של כשרון? תאורטית, כדי להמחיש, נביט על המצב הבא:</t>
  </si>
  <si>
    <t xml:space="preserve">נניח שבמשק מסוים יש 2 קבוצות עובדים. </t>
  </si>
  <si>
    <t>קבוצה א</t>
  </si>
  <si>
    <t>קבוצה ב</t>
  </si>
  <si>
    <t xml:space="preserve">עוד נניח שידוע שעובדי קבוצה א הם חזקים וחסונים יותר מהעובדים בקבוצה ב. </t>
  </si>
  <si>
    <t xml:space="preserve">עוד נניח שבמשק יש שדה אחד בלבד. </t>
  </si>
  <si>
    <t xml:space="preserve">אנו נקצה (מבחינה כלכלית) את עובדי קבוצה א לשדה... אבל סביר מאד להניח שלמרות כשרונם הרב / העודף - </t>
  </si>
  <si>
    <t>יגיע מצב שבו תוספת עובדים חסונים לחריש בשדה - תועיל מעט מאד לתפוקה (כי אתה מוסיף רק כח אדם, חסון</t>
  </si>
  <si>
    <t xml:space="preserve">ומוכשר ככל שיהיה - אבל נוצרת מגבלת משאבים ולכן ירידה בתפוקה השולית בהיבט העסקת העובדים). </t>
  </si>
  <si>
    <t>במלים אחרות: חוק התפוקה השולית הפוחתת אומר - אם יש צוואר בקבוק על גורם ייצור מסוים, ואתה מגדיל</t>
  </si>
  <si>
    <t>עוד ועוד גורם ייצור אחר, בשלב מסוים, תוספת גורם הייצור האחר תשפיע במידה מועטה על התפוקה, ללא תלות בכשרון.</t>
  </si>
  <si>
    <t>התפוקה השולית וחוק התפוקה השולית דנים ביכולת הייצור, ולא בהנאה / התועלת של הצרכנים מהמוצר.</t>
  </si>
  <si>
    <t>חוק התפוקה השולית הפוחתת לא דן בהיצע העובדים; זה נכון שמספר העובדים המועסקים תלוי בשווי התפוקה</t>
  </si>
  <si>
    <t xml:space="preserve">השולית וכיוצא בזה; אך כאן לא דנו באופן שבו מחושב השכר לעובד וכיו״ב, דנו בחוק התפוקה (השולית) והגדרתו אחת היא. </t>
  </si>
  <si>
    <t xml:space="preserve">המשפט עצמו בקונטקסט הקורסי של תחרות משוכללת לא נכון, אגב: הנחת הקורס היא היצע עובדים קבוע. </t>
  </si>
  <si>
    <t xml:space="preserve">לא שייך כי א נכון. </t>
  </si>
  <si>
    <t xml:space="preserve">בדוק כמה אפשר לייצר במקסימום מכל מוצר על בסיס כל אילוץ בנפרד. אלו נק׳ החיתוך של האילוצים עם הצירים. </t>
  </si>
  <si>
    <t>שיפוע או עלות</t>
  </si>
  <si>
    <t>שולית ב-X</t>
  </si>
  <si>
    <t>YMAX/MAX</t>
  </si>
  <si>
    <t xml:space="preserve">בהתאם לאיור, ניתן לראות שעקומת התמורה שהיא </t>
  </si>
  <si>
    <t>החלקים ה״נמוכים יותר״ ה״מגבילים״ של האילוצים היא</t>
  </si>
  <si>
    <t>כזו ש:</t>
  </si>
  <si>
    <t>מקיימת את משוואת אילוץ המכונות עבור ערכי X ״עד״ לנקודת החיתוך</t>
  </si>
  <si>
    <t>ואת משוואת אילוץ הפועלים עבור ערכי X מימין לנק׳ החיתוך</t>
  </si>
  <si>
    <t>נשווה בין המשוואות כדי למצוא את נק׳ החיתוך:</t>
  </si>
  <si>
    <t xml:space="preserve">המצאות על עקומת התמורה (על החלק התחום בכחול באיור) משמעה ייצור יעיל (וזאת, גם אם </t>
  </si>
  <si>
    <t xml:space="preserve">חלק מגורמי הייצור לא מועסקים - מה שנקרא ״אבטלה מבנית״). </t>
  </si>
  <si>
    <t xml:space="preserve">טענה א: אם מייצרים 5 משאיות - X=5. </t>
  </si>
  <si>
    <t>בנקודה זו, נמצאים מימין לנקודת השבר / השינוי של עקומת התמורה.</t>
  </si>
  <si>
    <t>ואנו כבר יודעים שבחלק זה האילוץ הפעיל הוא אילוץ הפועלים (הירוק):</t>
  </si>
  <si>
    <t xml:space="preserve">בהצבה של X=5 אני מקבל Y=2. </t>
  </si>
  <si>
    <t xml:space="preserve">המשמעות היא: על גבי עקומת התמורה (הכחול), כאשר X=5 מקסימום הייצור מ-Y הוא אכן 2. </t>
  </si>
  <si>
    <t>לכן, ייצור 5X ו-2Y נחשב יעיל ו״על הקומה״.</t>
  </si>
  <si>
    <t>במלים: אם הצלחתי להראות שעבור היקף הייצור הנדון ערכי הייצור מהמוצרים השונים</t>
  </si>
  <si>
    <t xml:space="preserve">מקיימים את משוואת עקומת התמורה בחלק הרלוונטי, הייצור יעיל. </t>
  </si>
  <si>
    <t>א - נכון</t>
  </si>
  <si>
    <t>נשים לב, שיעילות אין משמעה תעסוקה מלאה, אלא עצם ההמצאות על עקומת התמורה.</t>
  </si>
  <si>
    <t>ב - שגוי</t>
  </si>
  <si>
    <t>או אם תרצו - בדיוק בנקודה שבה אילוצי גורמי הייצור נחתכים.</t>
  </si>
  <si>
    <t>נקודת החיתוך ביניהם היא הנקודה היחידה שבה קיימת תעסוקה מלאה (שני גורמי הייצור מועסקים במלואם)</t>
  </si>
  <si>
    <t xml:space="preserve">אך היא איננה הנקודה היעילה היחידה (ראו הגדרת יעילות בהיגד א). </t>
  </si>
  <si>
    <t xml:space="preserve">כלומר, נקודה 4,4 היא נקודה יעילה - היא גם מקיימת תעסוקה מלאה - אבל איננה הנקודה היעילה היחידה. </t>
  </si>
  <si>
    <t>הטענה שגויה למרות שייצור 4X ו-4Y נמצא בדיוק בנקודת ה״שבר״ של עקומת התמורה;</t>
  </si>
  <si>
    <t>כל הפועלים מועסקים וגם מתקיימת</t>
  </si>
  <si>
    <t>בחלק העליון של עקומת</t>
  </si>
  <si>
    <t>התמורה כל המכונות מועסקות</t>
  </si>
  <si>
    <t>ומתקיימת יעילות</t>
  </si>
  <si>
    <r>
      <t xml:space="preserve">יעילות </t>
    </r>
    <r>
      <rPr>
        <b/>
        <sz val="12"/>
        <color rgb="FFEE0000"/>
        <rFont val="David"/>
        <family val="2"/>
        <charset val="177"/>
      </rPr>
      <t>(שוללים את ג,ד)</t>
    </r>
  </si>
  <si>
    <r>
      <rPr>
        <u/>
        <sz val="12"/>
        <color theme="1"/>
        <rFont val="David"/>
        <family val="2"/>
        <charset val="177"/>
      </rPr>
      <t>בחלק התחתון</t>
    </r>
    <r>
      <rPr>
        <sz val="12"/>
        <color theme="1"/>
        <rFont val="David"/>
        <family val="2"/>
        <charset val="177"/>
      </rPr>
      <t xml:space="preserve"> של עקומת התמורה</t>
    </r>
  </si>
  <si>
    <t>זיהוי:</t>
  </si>
  <si>
    <r>
      <t xml:space="preserve">תהליך עבודה מקוצר לשאלות שבהן קיימים </t>
    </r>
    <r>
      <rPr>
        <b/>
        <u/>
        <sz val="12"/>
        <color theme="1"/>
        <rFont val="David"/>
        <family val="2"/>
        <charset val="177"/>
      </rPr>
      <t>2 מוצרים</t>
    </r>
    <r>
      <rPr>
        <b/>
        <sz val="12"/>
        <color theme="1"/>
        <rFont val="David"/>
        <family val="2"/>
        <charset val="177"/>
      </rPr>
      <t xml:space="preserve"> צריך </t>
    </r>
    <r>
      <rPr>
        <b/>
        <u/>
        <sz val="12"/>
        <color theme="1"/>
        <rFont val="David"/>
        <family val="2"/>
        <charset val="177"/>
      </rPr>
      <t>2 גו״י בו זמנית</t>
    </r>
    <r>
      <rPr>
        <b/>
        <sz val="12"/>
        <color theme="1"/>
        <rFont val="David"/>
        <family val="2"/>
        <charset val="177"/>
      </rPr>
      <t xml:space="preserve"> כדי לייצר (גם וגם) - הצעה בלבד: </t>
    </r>
  </si>
  <si>
    <t>קיימים שדות משני סוגים וכן נתונים לגבי היקף התפוקה הכולל בכל שדה, בהתאם למספר העובדים</t>
  </si>
  <si>
    <t>שאלות נפוצות:</t>
  </si>
  <si>
    <t xml:space="preserve">תפוקה כוללת (אופטימלית); תפוקה שולית לעובד; תפוקה שולית לשדה; </t>
  </si>
  <si>
    <t xml:space="preserve">המוקצים לו, הייצור הוא של מוצר מסוג אחד ויחיד (ללא נתונים כספיים).  </t>
  </si>
  <si>
    <t>תהליך עבודה:</t>
  </si>
  <si>
    <r>
      <t xml:space="preserve">מציגים תפוקה שולית </t>
    </r>
    <r>
      <rPr>
        <u/>
        <sz val="12"/>
        <color theme="1"/>
        <rFont val="David"/>
        <family val="2"/>
        <charset val="177"/>
      </rPr>
      <t>לעובד</t>
    </r>
    <r>
      <rPr>
        <sz val="12"/>
        <color theme="1"/>
        <rFont val="David"/>
        <family val="2"/>
        <charset val="177"/>
      </rPr>
      <t xml:space="preserve"> בכל שדה.</t>
    </r>
  </si>
  <si>
    <t>כוללת</t>
  </si>
  <si>
    <t>מחושב</t>
  </si>
  <si>
    <t>מספר עובדים כולל נתון: 225</t>
  </si>
  <si>
    <t>מספר שדות א: 100</t>
  </si>
  <si>
    <t>מספר שדות ב: 50</t>
  </si>
  <si>
    <t xml:space="preserve">בכל אחד מ-50 שדות ב, נציב עובד במקום הראשון. </t>
  </si>
  <si>
    <t>עובדים 1-50</t>
  </si>
  <si>
    <t xml:space="preserve">שדה </t>
  </si>
  <si>
    <t>עובדים 51-150</t>
  </si>
  <si>
    <t>עובדים 151-225</t>
  </si>
  <si>
    <t>ללא קשר לנדרשי השאלה הספציפיים, הבה נעשה סדר בכמה מושגי יסוד נפוצים לחישוב:</t>
  </si>
  <si>
    <r>
      <rPr>
        <b/>
        <sz val="12"/>
        <color rgb="FFEE0000"/>
        <rFont val="David"/>
        <family val="2"/>
        <charset val="177"/>
      </rPr>
      <t>תפוקה שולית לעובד</t>
    </r>
    <r>
      <rPr>
        <sz val="12"/>
        <color theme="1"/>
        <rFont val="David"/>
        <family val="2"/>
        <charset val="177"/>
      </rPr>
      <t xml:space="preserve"> = התפוקה השולית של ה״עובד האחרון״ = התפוקה השולית הנמוכה ביותר מאלו שמתקיימות בהינתן ההקצאה = </t>
    </r>
    <r>
      <rPr>
        <b/>
        <sz val="12"/>
        <color rgb="FFEE0000"/>
        <rFont val="David"/>
        <family val="2"/>
        <charset val="177"/>
      </rPr>
      <t>700</t>
    </r>
  </si>
  <si>
    <t>תפוקה שולית לשדה:</t>
  </si>
  <si>
    <t xml:space="preserve">תפוקה שולית לשדה מורכבת תמיד משני חלקים: החלק הראשון הוא התפוקה הכוללת של השדה שבו דנים. </t>
  </si>
  <si>
    <t xml:space="preserve">החלק השני: התפוקה הנוספת שתיווצר כתוצאה מהקצאת העובדים בשדה ש״התפנה״ לשדות אחרים. </t>
  </si>
  <si>
    <t>חובה להתייחס לשני רכיבים אלו כדי לקבוע את התפוקה השולית לשדה.</t>
  </si>
  <si>
    <t xml:space="preserve">שולית </t>
  </si>
  <si>
    <t>תפוקה כוללת לשדה בודד</t>
  </si>
  <si>
    <t>תוספת תפוקה כתוצאה מהקצאת העובדים לשדות אחרים</t>
  </si>
  <si>
    <t>יש לי 100 שדות א, המקום ה-2 מועסק ב-75 מתוכם</t>
  </si>
  <si>
    <t>תפוקה שולית לשדה</t>
  </si>
  <si>
    <t>המעסיק 2</t>
  </si>
  <si>
    <t xml:space="preserve">תפוקה </t>
  </si>
  <si>
    <t>המעסיק 1</t>
  </si>
  <si>
    <t xml:space="preserve">מסקנה: התפוקה השולית של שדה ב כפולה (גבוהה פי 2) מהתפוקה השולית של שדה א. </t>
  </si>
  <si>
    <t>תשובה ד נכונה</t>
  </si>
  <si>
    <t>התייחסות להיגדים הנוספים:</t>
  </si>
  <si>
    <t>אלא בתור אובדן התפוקה הכולל הנובע מהשמדתו והקצאה חוזרת של עובדיו</t>
  </si>
  <si>
    <t xml:space="preserve">לשדות אחרים. ניתן לראות (פירוט משמאל) שהתפוקה השולית לשדה א - היא 100 ולא 800. </t>
  </si>
  <si>
    <r>
      <rPr>
        <b/>
        <sz val="12"/>
        <color rgb="FFEE0000"/>
        <rFont val="David"/>
        <family val="2"/>
        <charset val="177"/>
      </rPr>
      <t>היגד א שגוי</t>
    </r>
    <r>
      <rPr>
        <sz val="12"/>
        <color theme="1"/>
        <rFont val="David"/>
        <family val="2"/>
        <charset val="177"/>
      </rPr>
      <t xml:space="preserve"> - תפוקה שולית לא מוגדרת בתור תפוקה כוללת של שדה מסוים;</t>
    </r>
  </si>
  <si>
    <t>מספר העובדים הכולל גדל מ-225 ל-375.</t>
  </si>
  <si>
    <t xml:space="preserve">תזכורת: 100 שדות א, 50 שדות ב. </t>
  </si>
  <si>
    <t>עובדים 151-250</t>
  </si>
  <si>
    <t>עובדים 251-350</t>
  </si>
  <si>
    <t>עובדים 351-375</t>
  </si>
  <si>
    <t>גם בשדה ב התפוקה השולית בשלב הזה זהה, אך זה לא משפיע על החישוב</t>
  </si>
  <si>
    <t xml:space="preserve">אבחר לשם חישוב התפוקה השולית של שדה א במצב החדש, את ההשפעות הנובעות מאובדן שדה א </t>
  </si>
  <si>
    <t>המעסיק 4 עובדים (זה לא היה משתנה כמותית גם אם הייתם מביטים על שדה א שהיה מעסיק 3 עובדים,</t>
  </si>
  <si>
    <t>כפי שראינו בתהליך משמאל):</t>
  </si>
  <si>
    <t>המעסיק 3</t>
  </si>
  <si>
    <t>העובדים שהתפנו (3 במספר) יכולים לכל היותר במקומות הפנויים בשדות האחרים לייצר 500 כל אחד</t>
  </si>
  <si>
    <t xml:space="preserve">היגד ב שגוי - הוא טוען שהתפוקה השולית של שדה א תקטן אם מספר העובדים יגדל (והיא דוקוא תגדל) </t>
  </si>
  <si>
    <t xml:space="preserve">היגד ד שגוי - אם יתווספו 100 שדות ב כלומר בסך הכל יש 150 שדות ב (עדיין ישנם 225 עובדים כמו במצב המוצא): </t>
  </si>
  <si>
    <t>עובדים 1-150</t>
  </si>
  <si>
    <t>עובדים 150-225</t>
  </si>
  <si>
    <t>המקום ה-1 בשדות ב מועסק במלואו</t>
  </si>
  <si>
    <t>המקום ה-1 בשדות א מועסק ב-75 שדות מתוך 100 שדות מסוג זה</t>
  </si>
  <si>
    <t>למעשה, את העובד שהתפנה משדה ב ניתן להקצות כעת למקום ה-1 בשדות א שאינם מעסיקים עובדים (יש 25 כאלו) מה שמוסיף לתפוקה (מקטין נזק) 800</t>
  </si>
  <si>
    <t xml:space="preserve">בסך הכל, לפני השינוי - התפוקה השולית לשדה ב היתה 200. </t>
  </si>
  <si>
    <t xml:space="preserve">לאחר השינוי - התפוקה השולית לשדה ב היא 100. </t>
  </si>
  <si>
    <t xml:space="preserve">כלומר התפוקה השולית לשדה ב קטנה. הטענה שגויה.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</si>
</sst>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7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0"/>
      <name val="David"/>
      <family val="2"/>
      <charset val="177"/>
    </font>
    <font>
      <b/>
      <sz val="12"/>
      <color theme="8" tint="0.39997558519241921"/>
      <name val="David"/>
      <family val="2"/>
      <charset val="177"/>
    </font>
    <font>
      <b/>
      <sz val="10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b/>
      <sz val="14"/>
      <color rgb="FF00B050"/>
      <name val="David"/>
      <family val="2"/>
      <charset val="177"/>
    </font>
    <font>
      <b/>
      <sz val="12"/>
      <color rgb="FFEE0000"/>
      <name val="David"/>
      <family val="2"/>
      <charset val="177"/>
    </font>
    <font>
      <sz val="9"/>
      <color theme="1"/>
      <name val="David Libre"/>
    </font>
    <font>
      <sz val="12"/>
      <color rgb="FFEE0000"/>
      <name val="David"/>
      <family val="2"/>
      <charset val="177"/>
    </font>
  </fonts>
  <fills count="25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89999084444715716"/>
        <bgColor indexed="64"/>
      </patternFill>
    </fill>
  </fills>
  <borders count="3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36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6" fillId="3" borderId="28" xfId="0" applyFont="1" applyFill="1" applyBorder="1" applyAlignment="1">
      <alignment horizontal="center"/>
    </xf>
    <xf numFmtId="0" fontId="27" fillId="0" borderId="7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3" fillId="0" borderId="14" xfId="0" applyFont="1" applyBorder="1"/>
    <xf numFmtId="0" fontId="29" fillId="0" borderId="9" xfId="0" applyFont="1" applyBorder="1" applyAlignment="1">
      <alignment horizontal="center"/>
    </xf>
    <xf numFmtId="0" fontId="30" fillId="0" borderId="0" xfId="0" applyFont="1"/>
    <xf numFmtId="0" fontId="1" fillId="21" borderId="9" xfId="0" applyFont="1" applyFill="1" applyBorder="1" applyAlignment="1">
      <alignment horizontal="center"/>
    </xf>
    <xf numFmtId="0" fontId="13" fillId="21" borderId="9" xfId="0" applyFont="1" applyFill="1" applyBorder="1" applyAlignment="1">
      <alignment horizontal="center"/>
    </xf>
    <xf numFmtId="14" fontId="1" fillId="0" borderId="14" xfId="0" applyNumberFormat="1" applyFont="1" applyBorder="1"/>
    <xf numFmtId="0" fontId="13" fillId="0" borderId="11" xfId="0" applyFont="1" applyBorder="1" applyAlignment="1">
      <alignment horizontal="center"/>
    </xf>
    <xf numFmtId="0" fontId="13" fillId="0" borderId="29" xfId="0" applyFont="1" applyBorder="1" applyAlignment="1">
      <alignment horizontal="center"/>
    </xf>
    <xf numFmtId="0" fontId="13" fillId="0" borderId="12" xfId="0" applyFont="1" applyBorder="1" applyAlignment="1">
      <alignment horizontal="center"/>
    </xf>
    <xf numFmtId="2" fontId="13" fillId="0" borderId="9" xfId="0" applyNumberFormat="1" applyFont="1" applyBorder="1" applyAlignment="1">
      <alignment horizontal="center"/>
    </xf>
    <xf numFmtId="2" fontId="13" fillId="0" borderId="11" xfId="0" applyNumberFormat="1" applyFont="1" applyBorder="1" applyAlignment="1">
      <alignment horizontal="center"/>
    </xf>
    <xf numFmtId="2" fontId="13" fillId="0" borderId="29" xfId="0" applyNumberFormat="1" applyFont="1" applyBorder="1" applyAlignment="1">
      <alignment horizontal="center"/>
    </xf>
    <xf numFmtId="2" fontId="13" fillId="0" borderId="12" xfId="0" applyNumberFormat="1" applyFont="1" applyBorder="1" applyAlignment="1">
      <alignment horizontal="center"/>
    </xf>
    <xf numFmtId="0" fontId="13" fillId="0" borderId="13" xfId="0" applyFont="1" applyBorder="1" applyAlignment="1">
      <alignment horizontal="center"/>
    </xf>
    <xf numFmtId="0" fontId="14" fillId="0" borderId="0" xfId="0" applyFont="1"/>
    <xf numFmtId="0" fontId="6" fillId="0" borderId="0" xfId="0" applyFont="1"/>
    <xf numFmtId="0" fontId="11" fillId="4" borderId="9" xfId="0" applyFont="1" applyFill="1" applyBorder="1" applyAlignment="1">
      <alignment horizontal="center"/>
    </xf>
    <xf numFmtId="0" fontId="11" fillId="0" borderId="9" xfId="0" applyFont="1" applyBorder="1" applyAlignment="1">
      <alignment horizontal="right"/>
    </xf>
    <xf numFmtId="0" fontId="11" fillId="3" borderId="9" xfId="0" applyFont="1" applyFill="1" applyBorder="1" applyAlignment="1">
      <alignment horizontal="center" wrapText="1"/>
    </xf>
    <xf numFmtId="0" fontId="11" fillId="0" borderId="9" xfId="0" applyFont="1" applyBorder="1" applyAlignment="1">
      <alignment horizontal="center" wrapText="1"/>
    </xf>
    <xf numFmtId="0" fontId="11" fillId="10" borderId="9" xfId="0" applyFont="1" applyFill="1" applyBorder="1" applyAlignment="1">
      <alignment horizontal="center" wrapText="1"/>
    </xf>
    <xf numFmtId="0" fontId="1" fillId="0" borderId="5" xfId="0" applyFont="1" applyBorder="1" applyAlignment="1">
      <alignment horizontal="center"/>
    </xf>
    <xf numFmtId="0" fontId="1" fillId="0" borderId="35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5" fillId="0" borderId="0" xfId="0" applyFont="1"/>
    <xf numFmtId="0" fontId="32" fillId="0" borderId="0" xfId="0" applyFont="1"/>
    <xf numFmtId="0" fontId="5" fillId="0" borderId="1" xfId="0" applyFont="1" applyBorder="1"/>
    <xf numFmtId="0" fontId="31" fillId="0" borderId="2" xfId="0" applyFont="1" applyBorder="1"/>
    <xf numFmtId="0" fontId="31" fillId="0" borderId="3" xfId="0" applyFont="1" applyBorder="1"/>
    <xf numFmtId="0" fontId="5" fillId="0" borderId="4" xfId="0" applyFont="1" applyBorder="1"/>
    <xf numFmtId="0" fontId="31" fillId="0" borderId="0" xfId="0" applyFont="1"/>
    <xf numFmtId="0" fontId="31" fillId="0" borderId="5" xfId="0" applyFont="1" applyBorder="1"/>
    <xf numFmtId="0" fontId="5" fillId="0" borderId="6" xfId="0" applyFont="1" applyBorder="1"/>
    <xf numFmtId="0" fontId="31" fillId="0" borderId="7" xfId="0" applyFont="1" applyBorder="1"/>
    <xf numFmtId="0" fontId="31" fillId="0" borderId="8" xfId="0" applyFont="1" applyBorder="1"/>
    <xf numFmtId="0" fontId="34" fillId="0" borderId="7" xfId="0" applyFont="1" applyBorder="1"/>
    <xf numFmtId="0" fontId="35" fillId="0" borderId="0" xfId="0" applyFont="1"/>
    <xf numFmtId="0" fontId="34" fillId="0" borderId="0" xfId="0" applyFont="1"/>
    <xf numFmtId="0" fontId="1" fillId="22" borderId="0" xfId="0" applyFont="1" applyFill="1"/>
    <xf numFmtId="0" fontId="1" fillId="0" borderId="32" xfId="0" applyFont="1" applyBorder="1"/>
    <xf numFmtId="0" fontId="2" fillId="23" borderId="32" xfId="0" applyFont="1" applyFill="1" applyBorder="1"/>
    <xf numFmtId="0" fontId="2" fillId="23" borderId="0" xfId="0" applyFont="1" applyFill="1"/>
    <xf numFmtId="9" fontId="1" fillId="0" borderId="0" xfId="0" applyNumberFormat="1" applyFont="1"/>
    <xf numFmtId="3" fontId="13" fillId="0" borderId="0" xfId="0" applyNumberFormat="1" applyFont="1"/>
    <xf numFmtId="3" fontId="13" fillId="2" borderId="0" xfId="0" applyNumberFormat="1" applyFont="1" applyFill="1"/>
    <xf numFmtId="3" fontId="17" fillId="2" borderId="0" xfId="0" applyNumberFormat="1" applyFont="1" applyFill="1"/>
    <xf numFmtId="0" fontId="2" fillId="22" borderId="0" xfId="0" applyFont="1" applyFill="1"/>
    <xf numFmtId="0" fontId="1" fillId="24" borderId="0" xfId="0" applyFont="1" applyFill="1"/>
    <xf numFmtId="0" fontId="1" fillId="7" borderId="0" xfId="0" applyFont="1" applyFill="1"/>
    <xf numFmtId="0" fontId="12" fillId="23" borderId="32" xfId="0" applyFont="1" applyFill="1" applyBorder="1"/>
    <xf numFmtId="0" fontId="36" fillId="0" borderId="0" xfId="0" applyFont="1"/>
    <xf numFmtId="0" fontId="5" fillId="3" borderId="0" xfId="0" applyFont="1" applyFill="1" applyAlignment="1">
      <alignment horizontal="center"/>
    </xf>
    <xf numFmtId="0" fontId="6" fillId="0" borderId="24" xfId="0" applyFont="1" applyBorder="1" applyAlignment="1">
      <alignment horizontal="center"/>
    </xf>
    <xf numFmtId="0" fontId="6" fillId="0" borderId="24" xfId="0" applyFont="1" applyBorder="1"/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16" borderId="0" xfId="0" applyFont="1" applyFill="1" applyAlignment="1">
      <alignment horizontal="right" wrapText="1"/>
    </xf>
    <xf numFmtId="0" fontId="19" fillId="0" borderId="0" xfId="0" applyFont="1" applyAlignment="1">
      <alignment horizontal="center"/>
    </xf>
    <xf numFmtId="0" fontId="1" fillId="0" borderId="19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1" fillId="3" borderId="0" xfId="0" applyFont="1" applyFill="1" applyAlignment="1">
      <alignment horizontal="center"/>
    </xf>
    <xf numFmtId="0" fontId="1" fillId="0" borderId="0" xfId="0" applyFont="1" applyBorder="1"/>
    <xf numFmtId="0" fontId="27" fillId="0" borderId="0" xfId="0" applyFont="1" applyAlignment="1">
      <alignment horizontal="center"/>
    </xf>
    <xf numFmtId="0" fontId="27" fillId="0" borderId="24" xfId="0" applyFont="1" applyBorder="1" applyAlignment="1">
      <alignment horizontal="center"/>
    </xf>
    <xf numFmtId="0" fontId="12" fillId="0" borderId="0" xfId="0" applyFont="1" applyAlignment="1">
      <alignment horizontal="center"/>
    </xf>
    <xf numFmtId="0" fontId="1" fillId="0" borderId="0" xfId="0" applyFont="1" applyBorder="1" applyAlignment="1">
      <alignment horizontal="center" vertical="center"/>
    </xf>
    <xf numFmtId="0" fontId="5" fillId="0" borderId="24" xfId="0" applyFont="1" applyBorder="1" applyAlignment="1">
      <alignment horizontal="center" vertical="center"/>
    </xf>
    <xf numFmtId="0" fontId="36" fillId="0" borderId="0" xfId="0" applyFont="1" applyAlignment="1">
      <alignment horizontal="center"/>
    </xf>
    <xf numFmtId="0" fontId="12" fillId="3" borderId="0" xfId="0" applyFont="1" applyFill="1" applyAlignment="1">
      <alignment horizontal="center"/>
    </xf>
    <xf numFmtId="0" fontId="36" fillId="3" borderId="0" xfId="0" applyFont="1" applyFill="1" applyAlignment="1">
      <alignment horizontal="center"/>
    </xf>
    <xf numFmtId="0" fontId="17" fillId="0" borderId="0" xfId="0" applyFont="1"/>
    <xf numFmtId="0" fontId="34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1" fillId="12" borderId="0" xfId="0" applyFont="1" applyFill="1" applyAlignment="1">
      <alignment horizontal="center"/>
    </xf>
    <xf numFmtId="0" fontId="1" fillId="12" borderId="0" xfId="0" applyFont="1" applyFill="1"/>
    <xf numFmtId="3" fontId="1" fillId="22" borderId="0" xfId="0" applyNumberFormat="1" applyFont="1" applyFill="1"/>
    <xf numFmtId="0" fontId="1" fillId="0" borderId="0" xfId="0" applyFont="1" applyFill="1"/>
    <xf numFmtId="3" fontId="1" fillId="0" borderId="0" xfId="0" applyNumberFormat="1" applyFont="1" applyFill="1"/>
    <xf numFmtId="0" fontId="1" fillId="0" borderId="0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10/relationships/person" Target="persons/perso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33.png"/><Relationship Id="rId18" Type="http://schemas.openxmlformats.org/officeDocument/2006/relationships/image" Target="../media/image26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32.png"/><Relationship Id="rId17" Type="http://schemas.openxmlformats.org/officeDocument/2006/relationships/image" Target="../media/image25.png"/><Relationship Id="rId2" Type="http://schemas.openxmlformats.org/officeDocument/2006/relationships/image" Target="../media/image13.png"/><Relationship Id="rId16" Type="http://schemas.openxmlformats.org/officeDocument/2006/relationships/image" Target="../media/image24.png"/><Relationship Id="rId20" Type="http://schemas.openxmlformats.org/officeDocument/2006/relationships/image" Target="../media/image36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3.png"/><Relationship Id="rId10" Type="http://schemas.openxmlformats.org/officeDocument/2006/relationships/image" Target="../media/image21.png"/><Relationship Id="rId19" Type="http://schemas.openxmlformats.org/officeDocument/2006/relationships/image" Target="../media/image35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3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4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52.png"/><Relationship Id="rId3" Type="http://schemas.openxmlformats.org/officeDocument/2006/relationships/image" Target="../media/image28.png"/><Relationship Id="rId7" Type="http://schemas.openxmlformats.org/officeDocument/2006/relationships/image" Target="../media/image46.png"/><Relationship Id="rId12" Type="http://schemas.openxmlformats.org/officeDocument/2006/relationships/image" Target="../media/image51.png"/><Relationship Id="rId17" Type="http://schemas.openxmlformats.org/officeDocument/2006/relationships/image" Target="../media/image55.png"/><Relationship Id="rId2" Type="http://schemas.openxmlformats.org/officeDocument/2006/relationships/image" Target="../media/image42.png"/><Relationship Id="rId16" Type="http://schemas.openxmlformats.org/officeDocument/2006/relationships/image" Target="../media/image54.png"/><Relationship Id="rId1" Type="http://schemas.openxmlformats.org/officeDocument/2006/relationships/image" Target="../media/image41.png"/><Relationship Id="rId6" Type="http://schemas.openxmlformats.org/officeDocument/2006/relationships/image" Target="../media/image45.png"/><Relationship Id="rId11" Type="http://schemas.openxmlformats.org/officeDocument/2006/relationships/image" Target="../media/image50.png"/><Relationship Id="rId5" Type="http://schemas.openxmlformats.org/officeDocument/2006/relationships/image" Target="../media/image44.png"/><Relationship Id="rId15" Type="http://schemas.openxmlformats.org/officeDocument/2006/relationships/image" Target="../media/image53.png"/><Relationship Id="rId10" Type="http://schemas.openxmlformats.org/officeDocument/2006/relationships/image" Target="../media/image49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Relationship Id="rId14" Type="http://schemas.openxmlformats.org/officeDocument/2006/relationships/image" Target="../media/image27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5" Type="http://schemas.openxmlformats.org/officeDocument/2006/relationships/image" Target="../media/image60.png"/><Relationship Id="rId4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chart" Target="../charts/chart1.xml"/><Relationship Id="rId6" Type="http://schemas.openxmlformats.org/officeDocument/2006/relationships/image" Target="../media/image5.png"/><Relationship Id="rId5" Type="http://schemas.openxmlformats.org/officeDocument/2006/relationships/chart" Target="../charts/chart2.xml"/><Relationship Id="rId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45530</xdr:rowOff>
    </xdr:from>
    <xdr:to>
      <xdr:col>4</xdr:col>
      <xdr:colOff>765628</xdr:colOff>
      <xdr:row>21</xdr:row>
      <xdr:rowOff>50454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0A68A6-A22C-D3A1-3D92-221BA8D5B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924372" y="248730"/>
          <a:ext cx="4067628" cy="40689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121415</xdr:colOff>
      <xdr:row>128</xdr:row>
      <xdr:rowOff>63500</xdr:rowOff>
    </xdr:from>
    <xdr:to>
      <xdr:col>8</xdr:col>
      <xdr:colOff>444796</xdr:colOff>
      <xdr:row>129</xdr:row>
      <xdr:rowOff>112346</xdr:rowOff>
    </xdr:to>
    <xdr:sp macro="" textlink="">
      <xdr:nvSpPr>
        <xdr:cNvPr id="244" name="Freeform 243">
          <a:extLst>
            <a:ext uri="{FF2B5EF4-FFF2-40B4-BE49-F238E27FC236}">
              <a16:creationId xmlns:a16="http://schemas.microsoft.com/office/drawing/2014/main" id="{ED67B9E5-016B-83F0-B4C7-10D7848EE1C3}"/>
            </a:ext>
          </a:extLst>
        </xdr:cNvPr>
        <xdr:cNvSpPr/>
      </xdr:nvSpPr>
      <xdr:spPr>
        <a:xfrm>
          <a:off x="13517943204" y="26372038"/>
          <a:ext cx="323381" cy="254000"/>
        </a:xfrm>
        <a:custGeom>
          <a:avLst/>
          <a:gdLst>
            <a:gd name="connsiteX0" fmla="*/ 166373 w 323381"/>
            <a:gd name="connsiteY0" fmla="*/ 43962 h 254000"/>
            <a:gd name="connsiteX1" fmla="*/ 185911 w 323381"/>
            <a:gd name="connsiteY1" fmla="*/ 19539 h 254000"/>
            <a:gd name="connsiteX2" fmla="*/ 205450 w 323381"/>
            <a:gd name="connsiteY2" fmla="*/ 0 h 254000"/>
            <a:gd name="connsiteX3" fmla="*/ 239642 w 323381"/>
            <a:gd name="connsiteY3" fmla="*/ 4885 h 254000"/>
            <a:gd name="connsiteX4" fmla="*/ 254296 w 323381"/>
            <a:gd name="connsiteY4" fmla="*/ 34193 h 254000"/>
            <a:gd name="connsiteX5" fmla="*/ 234758 w 323381"/>
            <a:gd name="connsiteY5" fmla="*/ 63500 h 254000"/>
            <a:gd name="connsiteX6" fmla="*/ 224988 w 323381"/>
            <a:gd name="connsiteY6" fmla="*/ 73270 h 254000"/>
            <a:gd name="connsiteX7" fmla="*/ 249411 w 323381"/>
            <a:gd name="connsiteY7" fmla="*/ 68385 h 254000"/>
            <a:gd name="connsiteX8" fmla="*/ 308027 w 323381"/>
            <a:gd name="connsiteY8" fmla="*/ 73270 h 254000"/>
            <a:gd name="connsiteX9" fmla="*/ 322681 w 323381"/>
            <a:gd name="connsiteY9" fmla="*/ 83039 h 254000"/>
            <a:gd name="connsiteX10" fmla="*/ 317796 w 323381"/>
            <a:gd name="connsiteY10" fmla="*/ 107462 h 254000"/>
            <a:gd name="connsiteX11" fmla="*/ 278719 w 323381"/>
            <a:gd name="connsiteY11" fmla="*/ 141654 h 254000"/>
            <a:gd name="connsiteX12" fmla="*/ 268950 w 323381"/>
            <a:gd name="connsiteY12" fmla="*/ 151424 h 254000"/>
            <a:gd name="connsiteX13" fmla="*/ 249411 w 323381"/>
            <a:gd name="connsiteY13" fmla="*/ 170962 h 254000"/>
            <a:gd name="connsiteX14" fmla="*/ 239642 w 323381"/>
            <a:gd name="connsiteY14" fmla="*/ 214924 h 254000"/>
            <a:gd name="connsiteX15" fmla="*/ 200565 w 323381"/>
            <a:gd name="connsiteY15" fmla="*/ 249116 h 254000"/>
            <a:gd name="connsiteX16" fmla="*/ 185911 w 323381"/>
            <a:gd name="connsiteY16" fmla="*/ 254000 h 254000"/>
            <a:gd name="connsiteX17" fmla="*/ 141950 w 323381"/>
            <a:gd name="connsiteY17" fmla="*/ 249116 h 254000"/>
            <a:gd name="connsiteX18" fmla="*/ 127296 w 323381"/>
            <a:gd name="connsiteY18" fmla="*/ 244231 h 254000"/>
            <a:gd name="connsiteX19" fmla="*/ 117527 w 323381"/>
            <a:gd name="connsiteY19" fmla="*/ 229577 h 254000"/>
            <a:gd name="connsiteX20" fmla="*/ 112642 w 323381"/>
            <a:gd name="connsiteY20" fmla="*/ 214924 h 254000"/>
            <a:gd name="connsiteX21" fmla="*/ 83334 w 323381"/>
            <a:gd name="connsiteY21" fmla="*/ 229577 h 254000"/>
            <a:gd name="connsiteX22" fmla="*/ 54027 w 323381"/>
            <a:gd name="connsiteY22" fmla="*/ 219808 h 254000"/>
            <a:gd name="connsiteX23" fmla="*/ 39373 w 323381"/>
            <a:gd name="connsiteY23" fmla="*/ 205154 h 254000"/>
            <a:gd name="connsiteX24" fmla="*/ 10065 w 323381"/>
            <a:gd name="connsiteY24" fmla="*/ 180731 h 254000"/>
            <a:gd name="connsiteX25" fmla="*/ 5181 w 323381"/>
            <a:gd name="connsiteY25" fmla="*/ 117231 h 254000"/>
            <a:gd name="connsiteX26" fmla="*/ 10065 w 323381"/>
            <a:gd name="connsiteY26" fmla="*/ 102577 h 254000"/>
            <a:gd name="connsiteX27" fmla="*/ 44258 w 323381"/>
            <a:gd name="connsiteY27" fmla="*/ 92808 h 254000"/>
            <a:gd name="connsiteX28" fmla="*/ 68681 w 323381"/>
            <a:gd name="connsiteY28" fmla="*/ 97693 h 254000"/>
            <a:gd name="connsiteX29" fmla="*/ 83334 w 323381"/>
            <a:gd name="connsiteY29" fmla="*/ 107462 h 254000"/>
            <a:gd name="connsiteX30" fmla="*/ 73565 w 323381"/>
            <a:gd name="connsiteY30" fmla="*/ 78154 h 254000"/>
            <a:gd name="connsiteX31" fmla="*/ 68681 w 323381"/>
            <a:gd name="connsiteY31" fmla="*/ 63500 h 254000"/>
            <a:gd name="connsiteX32" fmla="*/ 78450 w 323381"/>
            <a:gd name="connsiteY32" fmla="*/ 34193 h 254000"/>
            <a:gd name="connsiteX33" fmla="*/ 107758 w 323381"/>
            <a:gd name="connsiteY33" fmla="*/ 24424 h 254000"/>
            <a:gd name="connsiteX34" fmla="*/ 122411 w 323381"/>
            <a:gd name="connsiteY34" fmla="*/ 19539 h 254000"/>
            <a:gd name="connsiteX35" fmla="*/ 132181 w 323381"/>
            <a:gd name="connsiteY35" fmla="*/ 29308 h 254000"/>
            <a:gd name="connsiteX36" fmla="*/ 166373 w 323381"/>
            <a:gd name="connsiteY36" fmla="*/ 43962 h 254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</a:cxnLst>
          <a:rect l="l" t="t" r="r" b="b"/>
          <a:pathLst>
            <a:path w="323381" h="254000">
              <a:moveTo>
                <a:pt x="166373" y="43962"/>
              </a:moveTo>
              <a:cubicBezTo>
                <a:pt x="175328" y="42334"/>
                <a:pt x="178985" y="27331"/>
                <a:pt x="185911" y="19539"/>
              </a:cubicBezTo>
              <a:cubicBezTo>
                <a:pt x="192030" y="12655"/>
                <a:pt x="205450" y="0"/>
                <a:pt x="205450" y="0"/>
              </a:cubicBezTo>
              <a:cubicBezTo>
                <a:pt x="216847" y="1628"/>
                <a:pt x="229121" y="209"/>
                <a:pt x="239642" y="4885"/>
              </a:cubicBezTo>
              <a:cubicBezTo>
                <a:pt x="247052" y="8178"/>
                <a:pt x="252129" y="27691"/>
                <a:pt x="254296" y="34193"/>
              </a:cubicBezTo>
              <a:cubicBezTo>
                <a:pt x="247783" y="43962"/>
                <a:pt x="243060" y="55198"/>
                <a:pt x="234758" y="63500"/>
              </a:cubicBezTo>
              <a:cubicBezTo>
                <a:pt x="231501" y="66757"/>
                <a:pt x="220619" y="71813"/>
                <a:pt x="224988" y="73270"/>
              </a:cubicBezTo>
              <a:cubicBezTo>
                <a:pt x="232864" y="75896"/>
                <a:pt x="241270" y="70013"/>
                <a:pt x="249411" y="68385"/>
              </a:cubicBezTo>
              <a:cubicBezTo>
                <a:pt x="268950" y="70013"/>
                <a:pt x="288801" y="69425"/>
                <a:pt x="308027" y="73270"/>
              </a:cubicBezTo>
              <a:cubicBezTo>
                <a:pt x="313784" y="74421"/>
                <a:pt x="321068" y="77394"/>
                <a:pt x="322681" y="83039"/>
              </a:cubicBezTo>
              <a:cubicBezTo>
                <a:pt x="324962" y="91022"/>
                <a:pt x="321231" y="99904"/>
                <a:pt x="317796" y="107462"/>
              </a:cubicBezTo>
              <a:cubicBezTo>
                <a:pt x="302884" y="140269"/>
                <a:pt x="304874" y="135116"/>
                <a:pt x="278719" y="141654"/>
              </a:cubicBezTo>
              <a:cubicBezTo>
                <a:pt x="275463" y="144911"/>
                <a:pt x="273262" y="149807"/>
                <a:pt x="268950" y="151424"/>
              </a:cubicBezTo>
              <a:cubicBezTo>
                <a:pt x="237752" y="163124"/>
                <a:pt x="231837" y="144599"/>
                <a:pt x="249411" y="170962"/>
              </a:cubicBezTo>
              <a:cubicBezTo>
                <a:pt x="249187" y="172309"/>
                <a:pt x="244797" y="208051"/>
                <a:pt x="239642" y="214924"/>
              </a:cubicBezTo>
              <a:cubicBezTo>
                <a:pt x="232002" y="225110"/>
                <a:pt x="214124" y="242337"/>
                <a:pt x="200565" y="249116"/>
              </a:cubicBezTo>
              <a:cubicBezTo>
                <a:pt x="195960" y="251418"/>
                <a:pt x="190796" y="252372"/>
                <a:pt x="185911" y="254000"/>
              </a:cubicBezTo>
              <a:cubicBezTo>
                <a:pt x="171257" y="252372"/>
                <a:pt x="156493" y="251540"/>
                <a:pt x="141950" y="249116"/>
              </a:cubicBezTo>
              <a:cubicBezTo>
                <a:pt x="136871" y="248270"/>
                <a:pt x="131317" y="247448"/>
                <a:pt x="127296" y="244231"/>
              </a:cubicBezTo>
              <a:cubicBezTo>
                <a:pt x="122712" y="240564"/>
                <a:pt x="120152" y="234828"/>
                <a:pt x="117527" y="229577"/>
              </a:cubicBezTo>
              <a:cubicBezTo>
                <a:pt x="115224" y="224972"/>
                <a:pt x="114270" y="219808"/>
                <a:pt x="112642" y="214924"/>
              </a:cubicBezTo>
              <a:cubicBezTo>
                <a:pt x="106879" y="218766"/>
                <a:pt x="92002" y="230540"/>
                <a:pt x="83334" y="229577"/>
              </a:cubicBezTo>
              <a:cubicBezTo>
                <a:pt x="73100" y="228440"/>
                <a:pt x="54027" y="219808"/>
                <a:pt x="54027" y="219808"/>
              </a:cubicBezTo>
              <a:cubicBezTo>
                <a:pt x="49142" y="214923"/>
                <a:pt x="44680" y="209576"/>
                <a:pt x="39373" y="205154"/>
              </a:cubicBezTo>
              <a:cubicBezTo>
                <a:pt x="-1431" y="171151"/>
                <a:pt x="52877" y="223543"/>
                <a:pt x="10065" y="180731"/>
              </a:cubicBezTo>
              <a:cubicBezTo>
                <a:pt x="-1927" y="144754"/>
                <a:pt x="-2745" y="156863"/>
                <a:pt x="5181" y="117231"/>
              </a:cubicBezTo>
              <a:cubicBezTo>
                <a:pt x="6191" y="112182"/>
                <a:pt x="6424" y="106218"/>
                <a:pt x="10065" y="102577"/>
              </a:cubicBezTo>
              <a:cubicBezTo>
                <a:pt x="12399" y="100243"/>
                <a:pt x="44092" y="92850"/>
                <a:pt x="44258" y="92808"/>
              </a:cubicBezTo>
              <a:cubicBezTo>
                <a:pt x="52399" y="94436"/>
                <a:pt x="60907" y="94778"/>
                <a:pt x="68681" y="97693"/>
              </a:cubicBezTo>
              <a:cubicBezTo>
                <a:pt x="74178" y="99754"/>
                <a:pt x="81910" y="113157"/>
                <a:pt x="83334" y="107462"/>
              </a:cubicBezTo>
              <a:cubicBezTo>
                <a:pt x="85831" y="97472"/>
                <a:pt x="76821" y="87923"/>
                <a:pt x="73565" y="78154"/>
              </a:cubicBezTo>
              <a:lnTo>
                <a:pt x="68681" y="63500"/>
              </a:lnTo>
              <a:cubicBezTo>
                <a:pt x="71937" y="53731"/>
                <a:pt x="68681" y="37449"/>
                <a:pt x="78450" y="34193"/>
              </a:cubicBezTo>
              <a:lnTo>
                <a:pt x="107758" y="24424"/>
              </a:lnTo>
              <a:lnTo>
                <a:pt x="122411" y="19539"/>
              </a:lnTo>
              <a:cubicBezTo>
                <a:pt x="125668" y="22795"/>
                <a:pt x="129304" y="25712"/>
                <a:pt x="132181" y="29308"/>
              </a:cubicBezTo>
              <a:cubicBezTo>
                <a:pt x="154288" y="56941"/>
                <a:pt x="157418" y="45590"/>
                <a:pt x="166373" y="43962"/>
              </a:cubicBezTo>
              <a:close/>
            </a:path>
          </a:pathLst>
        </a:cu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635770</xdr:colOff>
      <xdr:row>234</xdr:row>
      <xdr:rowOff>128983</xdr:rowOff>
    </xdr:from>
    <xdr:to>
      <xdr:col>5</xdr:col>
      <xdr:colOff>705699</xdr:colOff>
      <xdr:row>247</xdr:row>
      <xdr:rowOff>164116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74899143" y="47118983"/>
          <a:ext cx="3385298" cy="2641975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20</xdr:row>
      <xdr:rowOff>127000</xdr:rowOff>
    </xdr:from>
    <xdr:to>
      <xdr:col>3</xdr:col>
      <xdr:colOff>235857</xdr:colOff>
      <xdr:row>31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30</xdr:row>
      <xdr:rowOff>108857</xdr:rowOff>
    </xdr:from>
    <xdr:to>
      <xdr:col>3</xdr:col>
      <xdr:colOff>411238</xdr:colOff>
      <xdr:row>30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21</xdr:row>
      <xdr:rowOff>169334</xdr:rowOff>
    </xdr:from>
    <xdr:to>
      <xdr:col>2</xdr:col>
      <xdr:colOff>520095</xdr:colOff>
      <xdr:row>29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22</xdr:row>
      <xdr:rowOff>66524</xdr:rowOff>
    </xdr:from>
    <xdr:to>
      <xdr:col>2</xdr:col>
      <xdr:colOff>713618</xdr:colOff>
      <xdr:row>27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25</xdr:row>
      <xdr:rowOff>6047</xdr:rowOff>
    </xdr:from>
    <xdr:to>
      <xdr:col>1</xdr:col>
      <xdr:colOff>689428</xdr:colOff>
      <xdr:row>25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20</xdr:row>
      <xdr:rowOff>127000</xdr:rowOff>
    </xdr:from>
    <xdr:to>
      <xdr:col>8</xdr:col>
      <xdr:colOff>235857</xdr:colOff>
      <xdr:row>31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30</xdr:row>
      <xdr:rowOff>108857</xdr:rowOff>
    </xdr:from>
    <xdr:to>
      <xdr:col>8</xdr:col>
      <xdr:colOff>411238</xdr:colOff>
      <xdr:row>30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21</xdr:row>
      <xdr:rowOff>169334</xdr:rowOff>
    </xdr:from>
    <xdr:to>
      <xdr:col>7</xdr:col>
      <xdr:colOff>520095</xdr:colOff>
      <xdr:row>29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22</xdr:row>
      <xdr:rowOff>66524</xdr:rowOff>
    </xdr:from>
    <xdr:to>
      <xdr:col>7</xdr:col>
      <xdr:colOff>713618</xdr:colOff>
      <xdr:row>27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21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25</xdr:row>
      <xdr:rowOff>6047</xdr:rowOff>
    </xdr:from>
    <xdr:to>
      <xdr:col>6</xdr:col>
      <xdr:colOff>689428</xdr:colOff>
      <xdr:row>25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24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30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25</xdr:row>
      <xdr:rowOff>72568</xdr:rowOff>
    </xdr:from>
    <xdr:to>
      <xdr:col>3</xdr:col>
      <xdr:colOff>235857</xdr:colOff>
      <xdr:row>25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25</xdr:row>
      <xdr:rowOff>163285</xdr:rowOff>
    </xdr:from>
    <xdr:to>
      <xdr:col>1</xdr:col>
      <xdr:colOff>622904</xdr:colOff>
      <xdr:row>30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19</xdr:row>
      <xdr:rowOff>88377</xdr:rowOff>
    </xdr:from>
    <xdr:to>
      <xdr:col>8</xdr:col>
      <xdr:colOff>108548</xdr:colOff>
      <xdr:row>26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628952</xdr:colOff>
      <xdr:row>21</xdr:row>
      <xdr:rowOff>1</xdr:rowOff>
    </xdr:from>
    <xdr:to>
      <xdr:col>6</xdr:col>
      <xdr:colOff>628952</xdr:colOff>
      <xdr:row>24</xdr:row>
      <xdr:rowOff>175381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8934000" y="4354287"/>
          <a:ext cx="0" cy="7922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239258</xdr:colOff>
      <xdr:row>23</xdr:row>
      <xdr:rowOff>42436</xdr:rowOff>
    </xdr:from>
    <xdr:to>
      <xdr:col>7</xdr:col>
      <xdr:colOff>372305</xdr:colOff>
      <xdr:row>23</xdr:row>
      <xdr:rowOff>196100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68362123" y="4807960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23</xdr:row>
      <xdr:rowOff>112568</xdr:rowOff>
    </xdr:from>
    <xdr:to>
      <xdr:col>8</xdr:col>
      <xdr:colOff>269498</xdr:colOff>
      <xdr:row>23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23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23</xdr:row>
      <xdr:rowOff>188748</xdr:rowOff>
    </xdr:from>
    <xdr:to>
      <xdr:col>7</xdr:col>
      <xdr:colOff>309391</xdr:colOff>
      <xdr:row>30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30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229605</xdr:colOff>
      <xdr:row>27</xdr:row>
      <xdr:rowOff>155762</xdr:rowOff>
    </xdr:from>
    <xdr:to>
      <xdr:col>7</xdr:col>
      <xdr:colOff>362652</xdr:colOff>
      <xdr:row>28</xdr:row>
      <xdr:rowOff>107381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68371776" y="5743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27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28</xdr:row>
      <xdr:rowOff>17902</xdr:rowOff>
    </xdr:from>
    <xdr:to>
      <xdr:col>8</xdr:col>
      <xdr:colOff>214106</xdr:colOff>
      <xdr:row>28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50</xdr:row>
      <xdr:rowOff>127000</xdr:rowOff>
    </xdr:from>
    <xdr:to>
      <xdr:col>6</xdr:col>
      <xdr:colOff>235857</xdr:colOff>
      <xdr:row>61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60</xdr:row>
      <xdr:rowOff>108857</xdr:rowOff>
    </xdr:from>
    <xdr:to>
      <xdr:col>6</xdr:col>
      <xdr:colOff>411238</xdr:colOff>
      <xdr:row>60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60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51</xdr:row>
      <xdr:rowOff>169334</xdr:rowOff>
    </xdr:from>
    <xdr:to>
      <xdr:col>5</xdr:col>
      <xdr:colOff>520095</xdr:colOff>
      <xdr:row>59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52</xdr:row>
      <xdr:rowOff>66524</xdr:rowOff>
    </xdr:from>
    <xdr:to>
      <xdr:col>5</xdr:col>
      <xdr:colOff>713618</xdr:colOff>
      <xdr:row>57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51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55</xdr:row>
      <xdr:rowOff>6047</xdr:rowOff>
    </xdr:from>
    <xdr:to>
      <xdr:col>4</xdr:col>
      <xdr:colOff>689428</xdr:colOff>
      <xdr:row>55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49</xdr:row>
      <xdr:rowOff>102810</xdr:rowOff>
    </xdr:from>
    <xdr:to>
      <xdr:col>6</xdr:col>
      <xdr:colOff>54429</xdr:colOff>
      <xdr:row>57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50</xdr:row>
      <xdr:rowOff>42334</xdr:rowOff>
    </xdr:from>
    <xdr:to>
      <xdr:col>4</xdr:col>
      <xdr:colOff>423333</xdr:colOff>
      <xdr:row>54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53</xdr:row>
      <xdr:rowOff>54428</xdr:rowOff>
    </xdr:from>
    <xdr:to>
      <xdr:col>5</xdr:col>
      <xdr:colOff>356809</xdr:colOff>
      <xdr:row>54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53</xdr:row>
      <xdr:rowOff>127000</xdr:rowOff>
    </xdr:from>
    <xdr:to>
      <xdr:col>6</xdr:col>
      <xdr:colOff>229810</xdr:colOff>
      <xdr:row>53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53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53</xdr:row>
      <xdr:rowOff>199572</xdr:rowOff>
    </xdr:from>
    <xdr:to>
      <xdr:col>5</xdr:col>
      <xdr:colOff>266095</xdr:colOff>
      <xdr:row>60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60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57</xdr:row>
      <xdr:rowOff>108857</xdr:rowOff>
    </xdr:from>
    <xdr:to>
      <xdr:col>5</xdr:col>
      <xdr:colOff>320524</xdr:colOff>
      <xdr:row>58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57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57</xdr:row>
      <xdr:rowOff>187476</xdr:rowOff>
    </xdr:from>
    <xdr:to>
      <xdr:col>6</xdr:col>
      <xdr:colOff>217714</xdr:colOff>
      <xdr:row>57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54</xdr:row>
      <xdr:rowOff>37045</xdr:rowOff>
    </xdr:from>
    <xdr:to>
      <xdr:col>5</xdr:col>
      <xdr:colOff>284713</xdr:colOff>
      <xdr:row>57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55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58</xdr:row>
      <xdr:rowOff>41415</xdr:rowOff>
    </xdr:from>
    <xdr:to>
      <xdr:col>6</xdr:col>
      <xdr:colOff>186461</xdr:colOff>
      <xdr:row>58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58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304317</xdr:colOff>
      <xdr:row>53</xdr:row>
      <xdr:rowOff>166493</xdr:rowOff>
    </xdr:from>
    <xdr:to>
      <xdr:col>6</xdr:col>
      <xdr:colOff>219651</xdr:colOff>
      <xdr:row>57</xdr:row>
      <xdr:rowOff>148351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61419469" y="10981813"/>
          <a:ext cx="743374" cy="794658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72</xdr:row>
      <xdr:rowOff>127000</xdr:rowOff>
    </xdr:from>
    <xdr:to>
      <xdr:col>6</xdr:col>
      <xdr:colOff>235857</xdr:colOff>
      <xdr:row>83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82</xdr:row>
      <xdr:rowOff>108857</xdr:rowOff>
    </xdr:from>
    <xdr:to>
      <xdr:col>6</xdr:col>
      <xdr:colOff>411238</xdr:colOff>
      <xdr:row>82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71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82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73</xdr:row>
      <xdr:rowOff>169334</xdr:rowOff>
    </xdr:from>
    <xdr:to>
      <xdr:col>5</xdr:col>
      <xdr:colOff>731762</xdr:colOff>
      <xdr:row>82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74</xdr:row>
      <xdr:rowOff>66524</xdr:rowOff>
    </xdr:from>
    <xdr:to>
      <xdr:col>5</xdr:col>
      <xdr:colOff>713618</xdr:colOff>
      <xdr:row>79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73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79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583118</xdr:colOff>
      <xdr:row>76</xdr:row>
      <xdr:rowOff>186521</xdr:rowOff>
    </xdr:from>
    <xdr:to>
      <xdr:col>4</xdr:col>
      <xdr:colOff>716165</xdr:colOff>
      <xdr:row>77</xdr:row>
      <xdr:rowOff>143232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75717520" y="15466626"/>
          <a:ext cx="133047" cy="15723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71</xdr:row>
      <xdr:rowOff>102810</xdr:rowOff>
    </xdr:from>
    <xdr:to>
      <xdr:col>6</xdr:col>
      <xdr:colOff>54429</xdr:colOff>
      <xdr:row>79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70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72</xdr:row>
      <xdr:rowOff>42334</xdr:rowOff>
    </xdr:from>
    <xdr:to>
      <xdr:col>4</xdr:col>
      <xdr:colOff>423333</xdr:colOff>
      <xdr:row>76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75</xdr:row>
      <xdr:rowOff>54428</xdr:rowOff>
    </xdr:from>
    <xdr:to>
      <xdr:col>5</xdr:col>
      <xdr:colOff>356809</xdr:colOff>
      <xdr:row>76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349420</xdr:colOff>
      <xdr:row>75</xdr:row>
      <xdr:rowOff>126999</xdr:rowOff>
    </xdr:from>
    <xdr:to>
      <xdr:col>6</xdr:col>
      <xdr:colOff>229809</xdr:colOff>
      <xdr:row>75</xdr:row>
      <xdr:rowOff>140254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74546191" y="15206578"/>
          <a:ext cx="70923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75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243877</xdr:colOff>
      <xdr:row>75</xdr:row>
      <xdr:rowOff>146098</xdr:rowOff>
    </xdr:from>
    <xdr:to>
      <xdr:col>5</xdr:col>
      <xdr:colOff>279464</xdr:colOff>
      <xdr:row>82</xdr:row>
      <xdr:rowOff>162680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>
          <a:endCxn id="91" idx="0"/>
        </xdr:cNvCxnSpPr>
      </xdr:nvCxnSpPr>
      <xdr:spPr>
        <a:xfrm>
          <a:off x="13575325378" y="15225677"/>
          <a:ext cx="35587" cy="1420266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82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79</xdr:row>
      <xdr:rowOff>108857</xdr:rowOff>
    </xdr:from>
    <xdr:to>
      <xdr:col>5</xdr:col>
      <xdr:colOff>320524</xdr:colOff>
      <xdr:row>80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75284318" y="15990541"/>
          <a:ext cx="133047" cy="152146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79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79</xdr:row>
      <xdr:rowOff>187476</xdr:rowOff>
    </xdr:from>
    <xdr:to>
      <xdr:col>6</xdr:col>
      <xdr:colOff>217714</xdr:colOff>
      <xdr:row>79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212047</xdr:colOff>
      <xdr:row>75</xdr:row>
      <xdr:rowOff>156449</xdr:rowOff>
    </xdr:from>
    <xdr:to>
      <xdr:col>6</xdr:col>
      <xdr:colOff>242284</xdr:colOff>
      <xdr:row>81</xdr:row>
      <xdr:rowOff>59687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74533716" y="15236028"/>
          <a:ext cx="1687922" cy="110639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79</xdr:row>
      <xdr:rowOff>3901</xdr:rowOff>
    </xdr:from>
    <xdr:to>
      <xdr:col>4</xdr:col>
      <xdr:colOff>366175</xdr:colOff>
      <xdr:row>80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81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77</xdr:row>
      <xdr:rowOff>14048</xdr:rowOff>
    </xdr:from>
    <xdr:to>
      <xdr:col>5</xdr:col>
      <xdr:colOff>671090</xdr:colOff>
      <xdr:row>77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74933752" y="15494680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155</xdr:row>
      <xdr:rowOff>182034</xdr:rowOff>
    </xdr:from>
    <xdr:to>
      <xdr:col>5</xdr:col>
      <xdr:colOff>235858</xdr:colOff>
      <xdr:row>166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165</xdr:row>
      <xdr:rowOff>163891</xdr:rowOff>
    </xdr:from>
    <xdr:to>
      <xdr:col>5</xdr:col>
      <xdr:colOff>411239</xdr:colOff>
      <xdr:row>165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155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165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175</xdr:row>
      <xdr:rowOff>0</xdr:rowOff>
    </xdr:from>
    <xdr:to>
      <xdr:col>4</xdr:col>
      <xdr:colOff>810382</xdr:colOff>
      <xdr:row>185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184</xdr:row>
      <xdr:rowOff>187476</xdr:rowOff>
    </xdr:from>
    <xdr:to>
      <xdr:col>5</xdr:col>
      <xdr:colOff>157239</xdr:colOff>
      <xdr:row>184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174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184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196</xdr:row>
      <xdr:rowOff>205619</xdr:rowOff>
    </xdr:from>
    <xdr:to>
      <xdr:col>4</xdr:col>
      <xdr:colOff>810382</xdr:colOff>
      <xdr:row>207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206</xdr:row>
      <xdr:rowOff>187475</xdr:rowOff>
    </xdr:from>
    <xdr:to>
      <xdr:col>5</xdr:col>
      <xdr:colOff>157239</xdr:colOff>
      <xdr:row>206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195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156</xdr:row>
      <xdr:rowOff>30238</xdr:rowOff>
    </xdr:from>
    <xdr:to>
      <xdr:col>3</xdr:col>
      <xdr:colOff>798286</xdr:colOff>
      <xdr:row>165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155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157</xdr:row>
      <xdr:rowOff>24191</xdr:rowOff>
    </xdr:from>
    <xdr:to>
      <xdr:col>4</xdr:col>
      <xdr:colOff>556382</xdr:colOff>
      <xdr:row>165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156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161</xdr:row>
      <xdr:rowOff>175381</xdr:rowOff>
    </xdr:from>
    <xdr:to>
      <xdr:col>4</xdr:col>
      <xdr:colOff>30238</xdr:colOff>
      <xdr:row>162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175</xdr:row>
      <xdr:rowOff>181428</xdr:rowOff>
    </xdr:from>
    <xdr:to>
      <xdr:col>4</xdr:col>
      <xdr:colOff>405190</xdr:colOff>
      <xdr:row>182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175</xdr:row>
      <xdr:rowOff>96763</xdr:rowOff>
    </xdr:from>
    <xdr:to>
      <xdr:col>4</xdr:col>
      <xdr:colOff>350763</xdr:colOff>
      <xdr:row>183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182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174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179</xdr:row>
      <xdr:rowOff>6048</xdr:rowOff>
    </xdr:from>
    <xdr:to>
      <xdr:col>3</xdr:col>
      <xdr:colOff>417286</xdr:colOff>
      <xdr:row>179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393889</xdr:colOff>
      <xdr:row>181</xdr:row>
      <xdr:rowOff>133995</xdr:rowOff>
    </xdr:from>
    <xdr:to>
      <xdr:col>4</xdr:col>
      <xdr:colOff>814030</xdr:colOff>
      <xdr:row>181</xdr:row>
      <xdr:rowOff>146090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20875970" y="37315687"/>
          <a:ext cx="2896641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812938</xdr:colOff>
      <xdr:row>181</xdr:row>
      <xdr:rowOff>24920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198</xdr:row>
      <xdr:rowOff>54428</xdr:rowOff>
    </xdr:from>
    <xdr:to>
      <xdr:col>4</xdr:col>
      <xdr:colOff>405190</xdr:colOff>
      <xdr:row>205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197</xdr:row>
      <xdr:rowOff>175382</xdr:rowOff>
    </xdr:from>
    <xdr:to>
      <xdr:col>4</xdr:col>
      <xdr:colOff>350763</xdr:colOff>
      <xdr:row>206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204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197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201</xdr:row>
      <xdr:rowOff>84666</xdr:rowOff>
    </xdr:from>
    <xdr:to>
      <xdr:col>3</xdr:col>
      <xdr:colOff>417286</xdr:colOff>
      <xdr:row>202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204</xdr:row>
      <xdr:rowOff>30237</xdr:rowOff>
    </xdr:from>
    <xdr:to>
      <xdr:col>5</xdr:col>
      <xdr:colOff>6047</xdr:colOff>
      <xdr:row>204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744555</xdr:colOff>
      <xdr:row>203</xdr:row>
      <xdr:rowOff>145141</xdr:rowOff>
    </xdr:from>
    <xdr:ext cx="852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203</xdr:row>
      <xdr:rowOff>151190</xdr:rowOff>
    </xdr:from>
    <xdr:to>
      <xdr:col>4</xdr:col>
      <xdr:colOff>48381</xdr:colOff>
      <xdr:row>204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203</xdr:row>
      <xdr:rowOff>157238</xdr:rowOff>
    </xdr:from>
    <xdr:to>
      <xdr:col>2</xdr:col>
      <xdr:colOff>616856</xdr:colOff>
      <xdr:row>204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180399</xdr:colOff>
      <xdr:row>24</xdr:row>
      <xdr:rowOff>16769</xdr:rowOff>
    </xdr:from>
    <xdr:to>
      <xdr:col>7</xdr:col>
      <xdr:colOff>277814</xdr:colOff>
      <xdr:row>27</xdr:row>
      <xdr:rowOff>106968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68456614" y="4987912"/>
          <a:ext cx="97415" cy="70705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557205</xdr:colOff>
      <xdr:row>22</xdr:row>
      <xdr:rowOff>131994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25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25</xdr:row>
      <xdr:rowOff>184311</xdr:rowOff>
    </xdr:from>
    <xdr:to>
      <xdr:col>6</xdr:col>
      <xdr:colOff>622904</xdr:colOff>
      <xdr:row>30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30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77</xdr:row>
      <xdr:rowOff>107481</xdr:rowOff>
    </xdr:from>
    <xdr:to>
      <xdr:col>6</xdr:col>
      <xdr:colOff>254000</xdr:colOff>
      <xdr:row>77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77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495318</xdr:colOff>
      <xdr:row>80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80</xdr:row>
      <xdr:rowOff>174405</xdr:rowOff>
    </xdr:from>
    <xdr:to>
      <xdr:col>5</xdr:col>
      <xdr:colOff>668749</xdr:colOff>
      <xdr:row>81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153</xdr:row>
      <xdr:rowOff>189258</xdr:rowOff>
    </xdr:from>
    <xdr:to>
      <xdr:col>4</xdr:col>
      <xdr:colOff>677655</xdr:colOff>
      <xdr:row>162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153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158</xdr:row>
      <xdr:rowOff>84217</xdr:rowOff>
    </xdr:from>
    <xdr:to>
      <xdr:col>3</xdr:col>
      <xdr:colOff>704058</xdr:colOff>
      <xdr:row>161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159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158</xdr:row>
      <xdr:rowOff>3577</xdr:rowOff>
    </xdr:from>
    <xdr:to>
      <xdr:col>4</xdr:col>
      <xdr:colOff>43713</xdr:colOff>
      <xdr:row>158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158</xdr:row>
      <xdr:rowOff>84217</xdr:rowOff>
    </xdr:from>
    <xdr:to>
      <xdr:col>5</xdr:col>
      <xdr:colOff>195385</xdr:colOff>
      <xdr:row>158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157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162</xdr:row>
      <xdr:rowOff>84217</xdr:rowOff>
    </xdr:from>
    <xdr:to>
      <xdr:col>5</xdr:col>
      <xdr:colOff>161698</xdr:colOff>
      <xdr:row>162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161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158</xdr:row>
      <xdr:rowOff>171804</xdr:rowOff>
    </xdr:from>
    <xdr:to>
      <xdr:col>5</xdr:col>
      <xdr:colOff>205490</xdr:colOff>
      <xdr:row>162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163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162</xdr:row>
      <xdr:rowOff>116220</xdr:rowOff>
    </xdr:from>
    <xdr:to>
      <xdr:col>5</xdr:col>
      <xdr:colOff>186962</xdr:colOff>
      <xdr:row>163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446441</xdr:colOff>
      <xdr:row>179</xdr:row>
      <xdr:rowOff>75964</xdr:rowOff>
    </xdr:from>
    <xdr:to>
      <xdr:col>4</xdr:col>
      <xdr:colOff>739262</xdr:colOff>
      <xdr:row>179</xdr:row>
      <xdr:rowOff>84979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20950738" y="36847349"/>
          <a:ext cx="1118321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178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67276</xdr:colOff>
      <xdr:row>184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181</xdr:row>
      <xdr:rowOff>73422</xdr:rowOff>
    </xdr:from>
    <xdr:to>
      <xdr:col>2</xdr:col>
      <xdr:colOff>646358</xdr:colOff>
      <xdr:row>182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804783</xdr:colOff>
      <xdr:row>182</xdr:row>
      <xdr:rowOff>3946</xdr:rowOff>
    </xdr:from>
    <xdr:to>
      <xdr:col>3</xdr:col>
      <xdr:colOff>811938</xdr:colOff>
      <xdr:row>185</xdr:row>
      <xdr:rowOff>2358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21703562" y="373907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317572</xdr:colOff>
      <xdr:row>184</xdr:row>
      <xdr:rowOff>173142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181</xdr:row>
      <xdr:rowOff>66685</xdr:rowOff>
    </xdr:from>
    <xdr:to>
      <xdr:col>4</xdr:col>
      <xdr:colOff>43361</xdr:colOff>
      <xdr:row>182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559036</xdr:colOff>
      <xdr:row>182</xdr:row>
      <xdr:rowOff>746</xdr:rowOff>
    </xdr:from>
    <xdr:to>
      <xdr:col>2</xdr:col>
      <xdr:colOff>566191</xdr:colOff>
      <xdr:row>184</xdr:row>
      <xdr:rowOff>204312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22774809" y="373875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611658</xdr:colOff>
      <xdr:row>184</xdr:row>
      <xdr:rowOff>171288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185</xdr:row>
      <xdr:rowOff>163383</xdr:rowOff>
    </xdr:from>
    <xdr:to>
      <xdr:col>3</xdr:col>
      <xdr:colOff>783222</xdr:colOff>
      <xdr:row>187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564593</xdr:colOff>
      <xdr:row>198</xdr:row>
      <xdr:rowOff>186457</xdr:rowOff>
    </xdr:from>
    <xdr:to>
      <xdr:col>2</xdr:col>
      <xdr:colOff>578068</xdr:colOff>
      <xdr:row>203</xdr:row>
      <xdr:rowOff>119082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2762932" y="40855765"/>
          <a:ext cx="13475" cy="9583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262950</xdr:colOff>
      <xdr:row>198</xdr:row>
      <xdr:rowOff>109523</xdr:rowOff>
    </xdr:from>
    <xdr:to>
      <xdr:col>3</xdr:col>
      <xdr:colOff>178285</xdr:colOff>
      <xdr:row>206</xdr:row>
      <xdr:rowOff>154406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22337215" y="40778831"/>
          <a:ext cx="1566335" cy="16861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309585</xdr:colOff>
      <xdr:row>199</xdr:row>
      <xdr:rowOff>39244</xdr:rowOff>
    </xdr:from>
    <xdr:to>
      <xdr:col>2</xdr:col>
      <xdr:colOff>471282</xdr:colOff>
      <xdr:row>202</xdr:row>
      <xdr:rowOff>190499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2869718" y="40913706"/>
          <a:ext cx="161697" cy="76671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339406</xdr:colOff>
      <xdr:row>197</xdr:row>
      <xdr:rowOff>148176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338226</xdr:colOff>
      <xdr:row>200</xdr:row>
      <xdr:rowOff>132342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218</xdr:row>
      <xdr:rowOff>205619</xdr:rowOff>
    </xdr:from>
    <xdr:to>
      <xdr:col>4</xdr:col>
      <xdr:colOff>810382</xdr:colOff>
      <xdr:row>229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228</xdr:row>
      <xdr:rowOff>187475</xdr:rowOff>
    </xdr:from>
    <xdr:to>
      <xdr:col>5</xdr:col>
      <xdr:colOff>157239</xdr:colOff>
      <xdr:row>228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217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220</xdr:row>
      <xdr:rowOff>54428</xdr:rowOff>
    </xdr:from>
    <xdr:to>
      <xdr:col>4</xdr:col>
      <xdr:colOff>405190</xdr:colOff>
      <xdr:row>227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219</xdr:row>
      <xdr:rowOff>175382</xdr:rowOff>
    </xdr:from>
    <xdr:to>
      <xdr:col>4</xdr:col>
      <xdr:colOff>350763</xdr:colOff>
      <xdr:row>228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226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219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223</xdr:row>
      <xdr:rowOff>84666</xdr:rowOff>
    </xdr:from>
    <xdr:to>
      <xdr:col>3</xdr:col>
      <xdr:colOff>417286</xdr:colOff>
      <xdr:row>224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226</xdr:row>
      <xdr:rowOff>30237</xdr:rowOff>
    </xdr:from>
    <xdr:to>
      <xdr:col>5</xdr:col>
      <xdr:colOff>6047</xdr:colOff>
      <xdr:row>226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225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225</xdr:row>
      <xdr:rowOff>151190</xdr:rowOff>
    </xdr:from>
    <xdr:to>
      <xdr:col>4</xdr:col>
      <xdr:colOff>48381</xdr:colOff>
      <xdr:row>226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225</xdr:row>
      <xdr:rowOff>157238</xdr:rowOff>
    </xdr:from>
    <xdr:to>
      <xdr:col>2</xdr:col>
      <xdr:colOff>616856</xdr:colOff>
      <xdr:row>226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220</xdr:row>
      <xdr:rowOff>171804</xdr:rowOff>
    </xdr:from>
    <xdr:to>
      <xdr:col>2</xdr:col>
      <xdr:colOff>538992</xdr:colOff>
      <xdr:row>225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220</xdr:row>
      <xdr:rowOff>104639</xdr:rowOff>
    </xdr:from>
    <xdr:to>
      <xdr:col>3</xdr:col>
      <xdr:colOff>256439</xdr:colOff>
      <xdr:row>228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220</xdr:row>
      <xdr:rowOff>151591</xdr:rowOff>
    </xdr:from>
    <xdr:to>
      <xdr:col>2</xdr:col>
      <xdr:colOff>461512</xdr:colOff>
      <xdr:row>224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219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222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564426</xdr:colOff>
      <xdr:row>220</xdr:row>
      <xdr:rowOff>129863</xdr:rowOff>
    </xdr:from>
    <xdr:to>
      <xdr:col>4</xdr:col>
      <xdr:colOff>766548</xdr:colOff>
      <xdr:row>225</xdr:row>
      <xdr:rowOff>183763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66146496" y="45132037"/>
          <a:ext cx="1858643" cy="1075422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234</xdr:row>
      <xdr:rowOff>70743</xdr:rowOff>
    </xdr:from>
    <xdr:to>
      <xdr:col>5</xdr:col>
      <xdr:colOff>804335</xdr:colOff>
      <xdr:row>251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250</xdr:row>
      <xdr:rowOff>178541</xdr:rowOff>
    </xdr:from>
    <xdr:to>
      <xdr:col>6</xdr:col>
      <xdr:colOff>157239</xdr:colOff>
      <xdr:row>250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233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242</xdr:row>
      <xdr:rowOff>54428</xdr:rowOff>
    </xdr:from>
    <xdr:to>
      <xdr:col>5</xdr:col>
      <xdr:colOff>405190</xdr:colOff>
      <xdr:row>249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234</xdr:row>
      <xdr:rowOff>33687</xdr:rowOff>
    </xdr:from>
    <xdr:to>
      <xdr:col>5</xdr:col>
      <xdr:colOff>350763</xdr:colOff>
      <xdr:row>250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248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233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245</xdr:row>
      <xdr:rowOff>84666</xdr:rowOff>
    </xdr:from>
    <xdr:to>
      <xdr:col>4</xdr:col>
      <xdr:colOff>417286</xdr:colOff>
      <xdr:row>246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248</xdr:row>
      <xdr:rowOff>23581</xdr:rowOff>
    </xdr:from>
    <xdr:to>
      <xdr:col>6</xdr:col>
      <xdr:colOff>6047</xdr:colOff>
      <xdr:row>248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247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247</xdr:row>
      <xdr:rowOff>151190</xdr:rowOff>
    </xdr:from>
    <xdr:to>
      <xdr:col>5</xdr:col>
      <xdr:colOff>48381</xdr:colOff>
      <xdr:row>248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247</xdr:row>
      <xdr:rowOff>157238</xdr:rowOff>
    </xdr:from>
    <xdr:to>
      <xdr:col>3</xdr:col>
      <xdr:colOff>616856</xdr:colOff>
      <xdr:row>248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242</xdr:row>
      <xdr:rowOff>171804</xdr:rowOff>
    </xdr:from>
    <xdr:to>
      <xdr:col>3</xdr:col>
      <xdr:colOff>538992</xdr:colOff>
      <xdr:row>247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234</xdr:row>
      <xdr:rowOff>141485</xdr:rowOff>
    </xdr:from>
    <xdr:to>
      <xdr:col>4</xdr:col>
      <xdr:colOff>256439</xdr:colOff>
      <xdr:row>250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242</xdr:row>
      <xdr:rowOff>151591</xdr:rowOff>
    </xdr:from>
    <xdr:to>
      <xdr:col>3</xdr:col>
      <xdr:colOff>461512</xdr:colOff>
      <xdr:row>246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234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244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242</xdr:row>
      <xdr:rowOff>134748</xdr:rowOff>
    </xdr:from>
    <xdr:to>
      <xdr:col>5</xdr:col>
      <xdr:colOff>771433</xdr:colOff>
      <xdr:row>247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74833409" y="48728959"/>
          <a:ext cx="1859807" cy="1056531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423978</xdr:colOff>
      <xdr:row>238</xdr:row>
      <xdr:rowOff>58169</xdr:rowOff>
    </xdr:from>
    <xdr:to>
      <xdr:col>4</xdr:col>
      <xdr:colOff>310387</xdr:colOff>
      <xdr:row>248</xdr:row>
      <xdr:rowOff>157107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76123298" y="47850274"/>
          <a:ext cx="2372935" cy="2104201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326445</xdr:colOff>
      <xdr:row>241</xdr:row>
      <xdr:rowOff>3848</xdr:rowOff>
    </xdr:from>
    <xdr:to>
      <xdr:col>3</xdr:col>
      <xdr:colOff>457824</xdr:colOff>
      <xdr:row>241</xdr:row>
      <xdr:rowOff>157213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76804703" y="48397532"/>
          <a:ext cx="131379" cy="1533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247</xdr:row>
      <xdr:rowOff>141485</xdr:rowOff>
    </xdr:from>
    <xdr:to>
      <xdr:col>1</xdr:col>
      <xdr:colOff>636684</xdr:colOff>
      <xdr:row>248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76948</xdr:colOff>
      <xdr:row>241</xdr:row>
      <xdr:rowOff>34698</xdr:rowOff>
    </xdr:from>
    <xdr:to>
      <xdr:col>2</xdr:col>
      <xdr:colOff>326232</xdr:colOff>
      <xdr:row>251</xdr:row>
      <xdr:rowOff>27960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77765137" y="48428382"/>
          <a:ext cx="1906968" cy="199852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240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590707</xdr:colOff>
      <xdr:row>234</xdr:row>
      <xdr:rowOff>17217</xdr:rowOff>
    </xdr:from>
    <xdr:to>
      <xdr:col>1</xdr:col>
      <xdr:colOff>640265</xdr:colOff>
      <xdr:row>247</xdr:row>
      <xdr:rowOff>117389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/>
      </xdr:nvCxnSpPr>
      <xdr:spPr>
        <a:xfrm>
          <a:off x="13578279946" y="47007217"/>
          <a:ext cx="49558" cy="2707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18143</xdr:colOff>
      <xdr:row>7</xdr:row>
      <xdr:rowOff>74990</xdr:rowOff>
    </xdr:from>
    <xdr:ext cx="1474154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יצרן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צרכן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/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צרכן−</a:t>
              </a:r>
              <a:r>
                <a:rPr lang="en-US" sz="1100" b="0" i="0">
                  <a:latin typeface="Cambria Math" panose="02040503050406030204" pitchFamily="18" charset="0"/>
                </a:rPr>
                <a:t>𝑇〗_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690880</xdr:colOff>
      <xdr:row>55</xdr:row>
      <xdr:rowOff>12700</xdr:rowOff>
    </xdr:from>
    <xdr:ext cx="142081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303696</xdr:colOff>
      <xdr:row>73</xdr:row>
      <xdr:rowOff>55217</xdr:rowOff>
    </xdr:from>
    <xdr:to>
      <xdr:col>9</xdr:col>
      <xdr:colOff>425174</xdr:colOff>
      <xdr:row>74</xdr:row>
      <xdr:rowOff>33131</xdr:rowOff>
    </xdr:to>
    <xdr:sp macro="" textlink="">
      <xdr:nvSpPr>
        <xdr:cNvPr id="34" name="Down Arrow 33">
          <a:extLst>
            <a:ext uri="{FF2B5EF4-FFF2-40B4-BE49-F238E27FC236}">
              <a16:creationId xmlns:a16="http://schemas.microsoft.com/office/drawing/2014/main" id="{7B8B2458-A888-680A-66C6-4BFC7FE9DB53}"/>
            </a:ext>
          </a:extLst>
        </xdr:cNvPr>
        <xdr:cNvSpPr/>
      </xdr:nvSpPr>
      <xdr:spPr>
        <a:xfrm>
          <a:off x="13562346565" y="15002565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246901</xdr:colOff>
      <xdr:row>74</xdr:row>
      <xdr:rowOff>13594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252423</xdr:colOff>
      <xdr:row>75</xdr:row>
      <xdr:rowOff>8072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246901</xdr:colOff>
      <xdr:row>76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320261</xdr:colOff>
      <xdr:row>81</xdr:row>
      <xdr:rowOff>66261</xdr:rowOff>
    </xdr:from>
    <xdr:to>
      <xdr:col>9</xdr:col>
      <xdr:colOff>441739</xdr:colOff>
      <xdr:row>82</xdr:row>
      <xdr:rowOff>44175</xdr:rowOff>
    </xdr:to>
    <xdr:sp macro="" textlink="">
      <xdr:nvSpPr>
        <xdr:cNvPr id="136" name="Down Arrow 135">
          <a:extLst>
            <a:ext uri="{FF2B5EF4-FFF2-40B4-BE49-F238E27FC236}">
              <a16:creationId xmlns:a16="http://schemas.microsoft.com/office/drawing/2014/main" id="{120A3A8F-E503-B15D-8F1D-CBFFBA4FFB60}"/>
            </a:ext>
          </a:extLst>
        </xdr:cNvPr>
        <xdr:cNvSpPr/>
      </xdr:nvSpPr>
      <xdr:spPr>
        <a:xfrm>
          <a:off x="13562330000" y="16648044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213770</xdr:colOff>
      <xdr:row>83</xdr:row>
      <xdr:rowOff>19116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208249</xdr:colOff>
      <xdr:row>84</xdr:row>
      <xdr:rowOff>30159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202727</xdr:colOff>
      <xdr:row>85</xdr:row>
      <xdr:rowOff>35681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202727</xdr:colOff>
      <xdr:row>88</xdr:row>
      <xdr:rowOff>195812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191683</xdr:colOff>
      <xdr:row>89</xdr:row>
      <xdr:rowOff>8073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324204</xdr:colOff>
      <xdr:row>89</xdr:row>
      <xdr:rowOff>2551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191683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164075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324205</xdr:colOff>
      <xdr:row>91</xdr:row>
      <xdr:rowOff>13593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186162</xdr:colOff>
      <xdr:row>89</xdr:row>
      <xdr:rowOff>201333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191684</xdr:colOff>
      <xdr:row>90</xdr:row>
      <xdr:rowOff>19116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6685</xdr:colOff>
      <xdr:row>85</xdr:row>
      <xdr:rowOff>22313</xdr:rowOff>
    </xdr:from>
    <xdr:ext cx="1642505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 =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↓−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𝑃_𝑃↓ = 𝑃_𝐶↓− 𝑇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77</xdr:row>
      <xdr:rowOff>155049</xdr:rowOff>
    </xdr:from>
    <xdr:to>
      <xdr:col>5</xdr:col>
      <xdr:colOff>607885</xdr:colOff>
      <xdr:row>81</xdr:row>
      <xdr:rowOff>3881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25FC89A2-05B0-6898-7AF3-24262F839DD6}"/>
            </a:ext>
          </a:extLst>
        </xdr:cNvPr>
        <xdr:cNvCxnSpPr/>
      </xdr:nvCxnSpPr>
      <xdr:spPr>
        <a:xfrm>
          <a:off x="13574996957" y="15635681"/>
          <a:ext cx="1563" cy="650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395654</xdr:colOff>
      <xdr:row>114</xdr:row>
      <xdr:rowOff>102577</xdr:rowOff>
    </xdr:from>
    <xdr:to>
      <xdr:col>5</xdr:col>
      <xdr:colOff>400538</xdr:colOff>
      <xdr:row>120</xdr:row>
      <xdr:rowOff>156307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90439B49-275B-742F-64D5-3F9EF57EE2A3}"/>
            </a:ext>
          </a:extLst>
        </xdr:cNvPr>
        <xdr:cNvCxnSpPr/>
      </xdr:nvCxnSpPr>
      <xdr:spPr>
        <a:xfrm flipH="1" flipV="1">
          <a:off x="13520463962" y="23538962"/>
          <a:ext cx="4884" cy="12846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537308</xdr:colOff>
      <xdr:row>119</xdr:row>
      <xdr:rowOff>200269</xdr:rowOff>
    </xdr:from>
    <xdr:to>
      <xdr:col>5</xdr:col>
      <xdr:colOff>527538</xdr:colOff>
      <xdr:row>120</xdr:row>
      <xdr:rowOff>4884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5E8EFD6-BD04-893B-5DC5-0F396EEE61F8}"/>
            </a:ext>
          </a:extLst>
        </xdr:cNvPr>
        <xdr:cNvCxnSpPr/>
      </xdr:nvCxnSpPr>
      <xdr:spPr>
        <a:xfrm flipV="1">
          <a:off x="13520336962" y="24662423"/>
          <a:ext cx="1641230" cy="97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742463</xdr:colOff>
      <xdr:row>113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820617</xdr:colOff>
      <xdr:row>119</xdr:row>
      <xdr:rowOff>126511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468923</xdr:colOff>
      <xdr:row>115</xdr:row>
      <xdr:rowOff>92808</xdr:rowOff>
    </xdr:from>
    <xdr:to>
      <xdr:col>4</xdr:col>
      <xdr:colOff>488462</xdr:colOff>
      <xdr:row>120</xdr:row>
      <xdr:rowOff>4884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703796DD-576F-D217-D6F0-B09025AC5B27}"/>
            </a:ext>
          </a:extLst>
        </xdr:cNvPr>
        <xdr:cNvCxnSpPr/>
      </xdr:nvCxnSpPr>
      <xdr:spPr>
        <a:xfrm>
          <a:off x="13521201538" y="23734346"/>
          <a:ext cx="19539" cy="93784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805963</xdr:colOff>
      <xdr:row>114</xdr:row>
      <xdr:rowOff>136281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796192</xdr:colOff>
      <xdr:row>116</xdr:row>
      <xdr:rowOff>58616</xdr:rowOff>
    </xdr:from>
    <xdr:to>
      <xdr:col>5</xdr:col>
      <xdr:colOff>131885</xdr:colOff>
      <xdr:row>119</xdr:row>
      <xdr:rowOff>39077</xdr:rowOff>
    </xdr:to>
    <xdr:cxnSp macro="">
      <xdr:nvCxnSpPr>
        <xdr:cNvPr id="226" name="Straight Connector 225">
          <a:extLst>
            <a:ext uri="{FF2B5EF4-FFF2-40B4-BE49-F238E27FC236}">
              <a16:creationId xmlns:a16="http://schemas.microsoft.com/office/drawing/2014/main" id="{D1575EF0-2748-7AF3-0FCD-DC99D67F048B}"/>
            </a:ext>
          </a:extLst>
        </xdr:cNvPr>
        <xdr:cNvCxnSpPr/>
      </xdr:nvCxnSpPr>
      <xdr:spPr>
        <a:xfrm flipH="1">
          <a:off x="13520732615" y="23905308"/>
          <a:ext cx="986693" cy="5959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224693</xdr:colOff>
      <xdr:row>115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434731</xdr:colOff>
      <xdr:row>117</xdr:row>
      <xdr:rowOff>117231</xdr:rowOff>
    </xdr:from>
    <xdr:to>
      <xdr:col>4</xdr:col>
      <xdr:colOff>537308</xdr:colOff>
      <xdr:row>118</xdr:row>
      <xdr:rowOff>24423</xdr:rowOff>
    </xdr:to>
    <xdr:sp macro="" textlink="">
      <xdr:nvSpPr>
        <xdr:cNvPr id="231" name="Oval 230">
          <a:extLst>
            <a:ext uri="{FF2B5EF4-FFF2-40B4-BE49-F238E27FC236}">
              <a16:creationId xmlns:a16="http://schemas.microsoft.com/office/drawing/2014/main" id="{A074E812-6AE7-69C6-403D-21DD1C686FB5}"/>
            </a:ext>
          </a:extLst>
        </xdr:cNvPr>
        <xdr:cNvSpPr/>
      </xdr:nvSpPr>
      <xdr:spPr>
        <a:xfrm>
          <a:off x="13521152692" y="24169077"/>
          <a:ext cx="102577" cy="11234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190500</xdr:colOff>
      <xdr:row>127</xdr:row>
      <xdr:rowOff>33702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5</xdr:col>
      <xdr:colOff>170961</xdr:colOff>
      <xdr:row>130</xdr:row>
      <xdr:rowOff>14164</xdr:rowOff>
    </xdr:from>
    <xdr:ext cx="2189750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he-IL" sz="9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𝑃_𝐶</a:t>
              </a:r>
              <a:r>
                <a:rPr lang="he-IL" sz="900" b="0" i="0">
                  <a:latin typeface="Cambria Math" panose="02040503050406030204" pitchFamily="18" charset="0"/>
                </a:rPr>
                <a:t>&lt;</a:t>
              </a:r>
              <a:r>
                <a:rPr lang="en-US" sz="900" b="0" i="0">
                  <a:latin typeface="Cambria Math" panose="02040503050406030204" pitchFamily="18" charset="0"/>
                </a:rPr>
                <a:t>𝑃_0+𝑇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3</xdr:col>
      <xdr:colOff>127000</xdr:colOff>
      <xdr:row>136</xdr:row>
      <xdr:rowOff>23934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190500</xdr:colOff>
      <xdr:row>137</xdr:row>
      <xdr:rowOff>48357</xdr:rowOff>
    </xdr:from>
    <xdr:ext cx="36097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𝑷_𝑷=𝑷_𝑪−𝑻→𝑷_𝑷=𝑷_𝟎+𝑻−𝑻→</a:t>
              </a:r>
              <a:r>
                <a:rPr lang="en-US" sz="1100" b="1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𝑷_𝑷=𝑷_𝟎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8</xdr:col>
      <xdr:colOff>278423</xdr:colOff>
      <xdr:row>129</xdr:row>
      <xdr:rowOff>78154</xdr:rowOff>
    </xdr:from>
    <xdr:to>
      <xdr:col>8</xdr:col>
      <xdr:colOff>283308</xdr:colOff>
      <xdr:row>130</xdr:row>
      <xdr:rowOff>156308</xdr:rowOff>
    </xdr:to>
    <xdr:cxnSp macro="">
      <xdr:nvCxnSpPr>
        <xdr:cNvPr id="239" name="Straight Connector 238">
          <a:extLst>
            <a:ext uri="{FF2B5EF4-FFF2-40B4-BE49-F238E27FC236}">
              <a16:creationId xmlns:a16="http://schemas.microsoft.com/office/drawing/2014/main" id="{B3107EB8-D327-EB12-2E58-41B5FA3AA4E9}"/>
            </a:ext>
          </a:extLst>
        </xdr:cNvPr>
        <xdr:cNvCxnSpPr/>
      </xdr:nvCxnSpPr>
      <xdr:spPr>
        <a:xfrm flipV="1">
          <a:off x="13518104692" y="26591846"/>
          <a:ext cx="4885" cy="28330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205154</xdr:colOff>
      <xdr:row>128</xdr:row>
      <xdr:rowOff>117231</xdr:rowOff>
    </xdr:from>
    <xdr:to>
      <xdr:col>8</xdr:col>
      <xdr:colOff>356577</xdr:colOff>
      <xdr:row>129</xdr:row>
      <xdr:rowOff>73270</xdr:rowOff>
    </xdr:to>
    <xdr:sp macro="" textlink="">
      <xdr:nvSpPr>
        <xdr:cNvPr id="240" name="Oval 239">
          <a:extLst>
            <a:ext uri="{FF2B5EF4-FFF2-40B4-BE49-F238E27FC236}">
              <a16:creationId xmlns:a16="http://schemas.microsoft.com/office/drawing/2014/main" id="{DB01B44A-D6D2-B4FC-04F9-2715CDB59A76}"/>
            </a:ext>
          </a:extLst>
        </xdr:cNvPr>
        <xdr:cNvSpPr/>
      </xdr:nvSpPr>
      <xdr:spPr>
        <a:xfrm>
          <a:off x="13518031423" y="26425769"/>
          <a:ext cx="151423" cy="16119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776655</xdr:colOff>
      <xdr:row>147</xdr:row>
      <xdr:rowOff>19049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48848</xdr:colOff>
      <xdr:row>148</xdr:row>
      <xdr:rowOff>4396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586152</xdr:colOff>
      <xdr:row>204</xdr:row>
      <xdr:rowOff>97693</xdr:rowOff>
    </xdr:from>
    <xdr:to>
      <xdr:col>3</xdr:col>
      <xdr:colOff>766376</xdr:colOff>
      <xdr:row>205</xdr:row>
      <xdr:rowOff>152938</xdr:rowOff>
    </xdr:to>
    <xdr:sp macro="" textlink="">
      <xdr:nvSpPr>
        <xdr:cNvPr id="249" name="Left Brace 248">
          <a:extLst>
            <a:ext uri="{FF2B5EF4-FFF2-40B4-BE49-F238E27FC236}">
              <a16:creationId xmlns:a16="http://schemas.microsoft.com/office/drawing/2014/main" id="{4065C79B-3447-7946-925C-FE7ECDAC8C55}"/>
            </a:ext>
          </a:extLst>
        </xdr:cNvPr>
        <xdr:cNvSpPr/>
      </xdr:nvSpPr>
      <xdr:spPr>
        <a:xfrm rot="16200000">
          <a:off x="13522121786" y="41625262"/>
          <a:ext cx="260399" cy="100572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662127</xdr:colOff>
      <xdr:row>205</xdr:row>
      <xdr:rowOff>88718</xdr:rowOff>
    </xdr:from>
    <xdr:ext cx="1294190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406353</xdr:colOff>
      <xdr:row>198</xdr:row>
      <xdr:rowOff>142584</xdr:rowOff>
    </xdr:from>
    <xdr:to>
      <xdr:col>5</xdr:col>
      <xdr:colOff>1162</xdr:colOff>
      <xdr:row>198</xdr:row>
      <xdr:rowOff>154679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18F6EF01-1800-CFC4-6497-A8427BBBE351}"/>
            </a:ext>
          </a:extLst>
        </xdr:cNvPr>
        <xdr:cNvCxnSpPr/>
      </xdr:nvCxnSpPr>
      <xdr:spPr>
        <a:xfrm flipV="1">
          <a:off x="13520863338" y="40811892"/>
          <a:ext cx="2896809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817825</xdr:colOff>
      <xdr:row>198</xdr:row>
      <xdr:rowOff>32795</xdr:rowOff>
    </xdr:from>
    <xdr:ext cx="852715" cy="157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0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0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000" b="0" i="0">
                  <a:latin typeface="Cambria Math" panose="02040503050406030204" pitchFamily="18" charset="0"/>
                </a:rPr>
                <a:t>𝑃_𝑃=𝑃_𝐶+𝑆𝑈𝐵</a:t>
              </a:r>
              <a:endParaRPr lang="en-US" sz="1000"/>
            </a:p>
          </xdr:txBody>
        </xdr:sp>
      </mc:Fallback>
    </mc:AlternateContent>
    <xdr:clientData/>
  </xdr:oneCellAnchor>
  <xdr:oneCellAnchor>
    <xdr:from>
      <xdr:col>8</xdr:col>
      <xdr:colOff>603513</xdr:colOff>
      <xdr:row>214</xdr:row>
      <xdr:rowOff>196179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608397</xdr:colOff>
      <xdr:row>216</xdr:row>
      <xdr:rowOff>20333</xdr:rowOff>
    </xdr:from>
    <xdr:ext cx="129419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583460</xdr:colOff>
      <xdr:row>226</xdr:row>
      <xdr:rowOff>131717</xdr:rowOff>
    </xdr:from>
    <xdr:to>
      <xdr:col>4</xdr:col>
      <xdr:colOff>791309</xdr:colOff>
      <xdr:row>227</xdr:row>
      <xdr:rowOff>58617</xdr:rowOff>
    </xdr:to>
    <xdr:sp macro="" textlink="">
      <xdr:nvSpPr>
        <xdr:cNvPr id="257" name="Right Brace 256">
          <a:extLst>
            <a:ext uri="{FF2B5EF4-FFF2-40B4-BE49-F238E27FC236}">
              <a16:creationId xmlns:a16="http://schemas.microsoft.com/office/drawing/2014/main" id="{93D46F8E-5C28-8132-D0F4-D90FE137C3EB}"/>
            </a:ext>
          </a:extLst>
        </xdr:cNvPr>
        <xdr:cNvSpPr/>
      </xdr:nvSpPr>
      <xdr:spPr>
        <a:xfrm rot="5400000">
          <a:off x="13521762089" y="45681934"/>
          <a:ext cx="132054" cy="1858849"/>
        </a:xfrm>
        <a:prstGeom prst="rightBrace">
          <a:avLst>
            <a:gd name="adj1" fmla="val 8333"/>
            <a:gd name="adj2" fmla="val 32131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514072</xdr:colOff>
      <xdr:row>227</xdr:row>
      <xdr:rowOff>29766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620249</xdr:colOff>
      <xdr:row>236</xdr:row>
      <xdr:rowOff>91722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727196</xdr:colOff>
      <xdr:row>254</xdr:row>
      <xdr:rowOff>31567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𝑄_2∗𝑆𝑈𝐵_1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713828</xdr:colOff>
      <xdr:row>255</xdr:row>
      <xdr:rowOff>38250</xdr:rowOff>
    </xdr:from>
    <xdr:ext cx="226733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∗𝑆𝑈𝐵_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370129</xdr:colOff>
      <xdr:row>256</xdr:row>
      <xdr:rowOff>26737</xdr:rowOff>
    </xdr:from>
    <xdr:to>
      <xdr:col>4</xdr:col>
      <xdr:colOff>387685</xdr:colOff>
      <xdr:row>258</xdr:row>
      <xdr:rowOff>137441</xdr:rowOff>
    </xdr:to>
    <xdr:cxnSp macro="">
      <xdr:nvCxnSpPr>
        <xdr:cNvPr id="262" name="Straight Arrow Connector 261">
          <a:extLst>
            <a:ext uri="{FF2B5EF4-FFF2-40B4-BE49-F238E27FC236}">
              <a16:creationId xmlns:a16="http://schemas.microsoft.com/office/drawing/2014/main" id="{E692A181-1591-7010-C352-691F5131A11E}"/>
            </a:ext>
          </a:extLst>
        </xdr:cNvPr>
        <xdr:cNvCxnSpPr/>
      </xdr:nvCxnSpPr>
      <xdr:spPr>
        <a:xfrm>
          <a:off x="13576046000" y="51428316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490445</xdr:colOff>
      <xdr:row>256</xdr:row>
      <xdr:rowOff>13369</xdr:rowOff>
    </xdr:from>
    <xdr:to>
      <xdr:col>3</xdr:col>
      <xdr:colOff>508001</xdr:colOff>
      <xdr:row>258</xdr:row>
      <xdr:rowOff>124073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F9603096-210B-A5C0-7F5E-63AE2643C12A}"/>
            </a:ext>
          </a:extLst>
        </xdr:cNvPr>
        <xdr:cNvCxnSpPr/>
      </xdr:nvCxnSpPr>
      <xdr:spPr>
        <a:xfrm>
          <a:off x="13576754526" y="51414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454528</xdr:colOff>
      <xdr:row>265</xdr:row>
      <xdr:rowOff>44935</xdr:rowOff>
    </xdr:from>
    <xdr:ext cx="3589421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1+10%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</a:t>
              </a:r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latin typeface="Cambria Math" panose="02040503050406030204" pitchFamily="18" charset="0"/>
                </a:rPr>
                <a:t>𝑄〗_2∗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597392</xdr:colOff>
      <xdr:row>266</xdr:row>
      <xdr:rowOff>40106</xdr:rowOff>
    </xdr:from>
    <xdr:to>
      <xdr:col>3</xdr:col>
      <xdr:colOff>614948</xdr:colOff>
      <xdr:row>268</xdr:row>
      <xdr:rowOff>150810</xdr:rowOff>
    </xdr:to>
    <xdr:cxnSp macro="">
      <xdr:nvCxnSpPr>
        <xdr:cNvPr id="266" name="Straight Arrow Connector 265">
          <a:extLst>
            <a:ext uri="{FF2B5EF4-FFF2-40B4-BE49-F238E27FC236}">
              <a16:creationId xmlns:a16="http://schemas.microsoft.com/office/drawing/2014/main" id="{DC86F9AA-6B24-41C9-FBA2-F4EBEFD9DCAB}"/>
            </a:ext>
          </a:extLst>
        </xdr:cNvPr>
        <xdr:cNvCxnSpPr/>
      </xdr:nvCxnSpPr>
      <xdr:spPr>
        <a:xfrm>
          <a:off x="13576647579" y="53446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286</xdr:row>
      <xdr:rowOff>47624</xdr:rowOff>
    </xdr:from>
    <xdr:to>
      <xdr:col>5</xdr:col>
      <xdr:colOff>402167</xdr:colOff>
      <xdr:row>295</xdr:row>
      <xdr:rowOff>69670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C71128-45DE-6A4B-8471-600648321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42529124"/>
          <a:ext cx="4529667" cy="185084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301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05CC43E6-E43B-1D4F-9BEB-51E0B6AABBB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45608874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94</xdr:row>
      <xdr:rowOff>74083</xdr:rowOff>
    </xdr:from>
    <xdr:to>
      <xdr:col>6</xdr:col>
      <xdr:colOff>682626</xdr:colOff>
      <xdr:row>104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7F5B6D-090F-6D40-99B3-0CD94CBCD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13904383"/>
          <a:ext cx="5630333" cy="1986114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109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0DA2D779-B3FD-414B-9350-88651FBA3C5D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16878300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</xdr:row>
      <xdr:rowOff>89957</xdr:rowOff>
    </xdr:from>
    <xdr:to>
      <xdr:col>6</xdr:col>
      <xdr:colOff>9525</xdr:colOff>
      <xdr:row>16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9BDA8F-6042-A042-954E-94338A8C3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38</xdr:row>
      <xdr:rowOff>168275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5489C570-AC12-EA41-BE27-4EA3F8EF6723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099175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322</xdr:row>
      <xdr:rowOff>58208</xdr:rowOff>
    </xdr:from>
    <xdr:to>
      <xdr:col>5</xdr:col>
      <xdr:colOff>603249</xdr:colOff>
      <xdr:row>335</xdr:row>
      <xdr:rowOff>49128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BC603F-02E1-D64F-A33B-F75F12DA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49854908"/>
          <a:ext cx="4730749" cy="2632521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339</xdr:row>
      <xdr:rowOff>31749</xdr:rowOff>
    </xdr:from>
    <xdr:ext cx="4333875" cy="2090209"/>
    <xdr:pic>
      <xdr:nvPicPr>
        <xdr:cNvPr id="9" name="image50.png">
          <a:extLst>
            <a:ext uri="{FF2B5EF4-FFF2-40B4-BE49-F238E27FC236}">
              <a16:creationId xmlns:a16="http://schemas.microsoft.com/office/drawing/2014/main" id="{BAEAF118-02B7-EB41-87D6-2DEA4412A693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53282849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381</xdr:row>
      <xdr:rowOff>0</xdr:rowOff>
    </xdr:from>
    <xdr:ext cx="6612467" cy="3539066"/>
    <xdr:pic>
      <xdr:nvPicPr>
        <xdr:cNvPr id="10" name="image46.png">
          <a:extLst>
            <a:ext uri="{FF2B5EF4-FFF2-40B4-BE49-F238E27FC236}">
              <a16:creationId xmlns:a16="http://schemas.microsoft.com/office/drawing/2014/main" id="{CB2690BA-8A06-FC4D-A65F-6F7AEEA95CA5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3518379533" y="620141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440</xdr:row>
      <xdr:rowOff>0</xdr:rowOff>
    </xdr:from>
    <xdr:ext cx="6510867" cy="3632200"/>
    <xdr:pic>
      <xdr:nvPicPr>
        <xdr:cNvPr id="11" name="image49.png">
          <a:extLst>
            <a:ext uri="{FF2B5EF4-FFF2-40B4-BE49-F238E27FC236}">
              <a16:creationId xmlns:a16="http://schemas.microsoft.com/office/drawing/2014/main" id="{991A8AF9-3A42-D14B-9335-92F46A0B9015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518481133" y="74104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479</xdr:row>
      <xdr:rowOff>0</xdr:rowOff>
    </xdr:from>
    <xdr:ext cx="6747933" cy="3987800"/>
    <xdr:pic>
      <xdr:nvPicPr>
        <xdr:cNvPr id="12" name="image53.png">
          <a:extLst>
            <a:ext uri="{FF2B5EF4-FFF2-40B4-BE49-F238E27FC236}">
              <a16:creationId xmlns:a16="http://schemas.microsoft.com/office/drawing/2014/main" id="{7B6570E3-4AB2-4344-9C04-4481C4D7595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3518244067" y="82029300"/>
          <a:ext cx="6747933" cy="3987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21167</xdr:colOff>
      <xdr:row>265</xdr:row>
      <xdr:rowOff>153459</xdr:rowOff>
    </xdr:from>
    <xdr:ext cx="5371042" cy="2413000"/>
    <xdr:pic>
      <xdr:nvPicPr>
        <xdr:cNvPr id="16" name="image48.png">
          <a:extLst>
            <a:ext uri="{FF2B5EF4-FFF2-40B4-BE49-F238E27FC236}">
              <a16:creationId xmlns:a16="http://schemas.microsoft.com/office/drawing/2014/main" id="{E43A785F-99A4-5449-901E-DC2666C82A17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3519599791" y="38367759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515</xdr:row>
      <xdr:rowOff>0</xdr:rowOff>
    </xdr:from>
    <xdr:to>
      <xdr:col>7</xdr:col>
      <xdr:colOff>119944</xdr:colOff>
      <xdr:row>529</xdr:row>
      <xdr:rowOff>37041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2130D4A-7074-1F48-85CB-174035181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9093556" y="89344500"/>
          <a:ext cx="5898444" cy="2881841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147</xdr:row>
      <xdr:rowOff>3175</xdr:rowOff>
    </xdr:from>
    <xdr:to>
      <xdr:col>4</xdr:col>
      <xdr:colOff>409575</xdr:colOff>
      <xdr:row>155</xdr:row>
      <xdr:rowOff>127000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F8E663F0-657C-F64B-9417-B99F625D23CE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152</xdr:row>
      <xdr:rowOff>123825</xdr:rowOff>
    </xdr:from>
    <xdr:to>
      <xdr:col>4</xdr:col>
      <xdr:colOff>771525</xdr:colOff>
      <xdr:row>152</xdr:row>
      <xdr:rowOff>127000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93A80297-B7AF-3E41-85AA-9C2AB6ABAA3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147</xdr:row>
      <xdr:rowOff>63500</xdr:rowOff>
    </xdr:from>
    <xdr:to>
      <xdr:col>4</xdr:col>
      <xdr:colOff>161925</xdr:colOff>
      <xdr:row>152</xdr:row>
      <xdr:rowOff>177800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8FF618-7704-6A4F-95C2-A38CCEA3A14B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146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149</xdr:row>
      <xdr:rowOff>139700</xdr:rowOff>
    </xdr:from>
    <xdr:to>
      <xdr:col>4</xdr:col>
      <xdr:colOff>409575</xdr:colOff>
      <xdr:row>149</xdr:row>
      <xdr:rowOff>155575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F075E45-BD02-9D48-A783-2FB37692C001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149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149</xdr:row>
      <xdr:rowOff>79375</xdr:rowOff>
    </xdr:from>
    <xdr:to>
      <xdr:col>2</xdr:col>
      <xdr:colOff>819150</xdr:colOff>
      <xdr:row>150</xdr:row>
      <xdr:rowOff>31750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FE30F407-E940-424F-A3A6-5E7CC1B5619E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146</xdr:row>
      <xdr:rowOff>47625</xdr:rowOff>
    </xdr:from>
    <xdr:to>
      <xdr:col>4</xdr:col>
      <xdr:colOff>231775</xdr:colOff>
      <xdr:row>151</xdr:row>
      <xdr:rowOff>177800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8849D9EC-A9B1-4747-9C0B-356ADF8760C4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145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149</xdr:row>
      <xdr:rowOff>79375</xdr:rowOff>
    </xdr:from>
    <xdr:to>
      <xdr:col>3</xdr:col>
      <xdr:colOff>508000</xdr:colOff>
      <xdr:row>150</xdr:row>
      <xdr:rowOff>31750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9D34120F-D0ED-2F44-96F5-1A45D3E04FCA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145</xdr:row>
      <xdr:rowOff>152400</xdr:rowOff>
    </xdr:from>
    <xdr:to>
      <xdr:col>4</xdr:col>
      <xdr:colOff>254000</xdr:colOff>
      <xdr:row>150</xdr:row>
      <xdr:rowOff>76200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8142210-0834-BD44-9D1B-AC8508ED0498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145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149</xdr:row>
      <xdr:rowOff>85725</xdr:rowOff>
    </xdr:from>
    <xdr:to>
      <xdr:col>4</xdr:col>
      <xdr:colOff>161925</xdr:colOff>
      <xdr:row>150</xdr:row>
      <xdr:rowOff>38100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2AD06D50-E820-2A44-99D9-4EBA16BC87D7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150</xdr:row>
      <xdr:rowOff>31750</xdr:rowOff>
    </xdr:from>
    <xdr:to>
      <xdr:col>3</xdr:col>
      <xdr:colOff>433387</xdr:colOff>
      <xdr:row>151</xdr:row>
      <xdr:rowOff>111125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3F70DB55-D58A-4945-94BB-E3A23589058C}"/>
            </a:ext>
          </a:extLst>
        </xdr:cNvPr>
        <xdr:cNvCxnSpPr>
          <a:stCxn id="27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150</xdr:row>
      <xdr:rowOff>19050</xdr:rowOff>
    </xdr:from>
    <xdr:to>
      <xdr:col>4</xdr:col>
      <xdr:colOff>77787</xdr:colOff>
      <xdr:row>152</xdr:row>
      <xdr:rowOff>57150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59152B06-9F2B-CB4A-A700-4D478C8FF0DF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544</xdr:row>
      <xdr:rowOff>163711</xdr:rowOff>
    </xdr:from>
    <xdr:to>
      <xdr:col>6</xdr:col>
      <xdr:colOff>754062</xdr:colOff>
      <xdr:row>562</xdr:row>
      <xdr:rowOff>167139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3B0AFE5-2289-3144-9669-DCA9562DB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284938" y="95401011"/>
          <a:ext cx="5186164" cy="3661027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546</xdr:row>
      <xdr:rowOff>94838</xdr:rowOff>
    </xdr:from>
    <xdr:to>
      <xdr:col>11</xdr:col>
      <xdr:colOff>461817</xdr:colOff>
      <xdr:row>556</xdr:row>
      <xdr:rowOff>119578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3B3D8F33-9E79-084C-B023-88F47796F5F7}"/>
            </a:ext>
          </a:extLst>
        </xdr:cNvPr>
        <xdr:cNvCxnSpPr/>
      </xdr:nvCxnSpPr>
      <xdr:spPr>
        <a:xfrm flipH="1" flipV="1">
          <a:off x="13515449683" y="957385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554</xdr:row>
      <xdr:rowOff>131948</xdr:rowOff>
    </xdr:from>
    <xdr:to>
      <xdr:col>12</xdr:col>
      <xdr:colOff>78344</xdr:colOff>
      <xdr:row>554</xdr:row>
      <xdr:rowOff>131948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F37EBDBD-1706-BB42-BE5E-CD84B1628494}"/>
            </a:ext>
          </a:extLst>
        </xdr:cNvPr>
        <xdr:cNvCxnSpPr/>
      </xdr:nvCxnSpPr>
      <xdr:spPr>
        <a:xfrm>
          <a:off x="13515007656" y="974012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545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554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547</xdr:row>
      <xdr:rowOff>136071</xdr:rowOff>
    </xdr:from>
    <xdr:to>
      <xdr:col>11</xdr:col>
      <xdr:colOff>465941</xdr:colOff>
      <xdr:row>553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157B87FA-B88F-3147-96EA-1EBDE164ABFE}"/>
            </a:ext>
          </a:extLst>
        </xdr:cNvPr>
        <xdr:cNvCxnSpPr/>
      </xdr:nvCxnSpPr>
      <xdr:spPr>
        <a:xfrm flipV="1">
          <a:off x="13515445559" y="95982971"/>
          <a:ext cx="2026227" cy="122332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548</xdr:row>
      <xdr:rowOff>8247</xdr:rowOff>
    </xdr:from>
    <xdr:to>
      <xdr:col>11</xdr:col>
      <xdr:colOff>449447</xdr:colOff>
      <xdr:row>554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A2F4EFD8-0605-C449-A46C-E104110A2CE4}"/>
            </a:ext>
          </a:extLst>
        </xdr:cNvPr>
        <xdr:cNvCxnSpPr/>
      </xdr:nvCxnSpPr>
      <xdr:spPr>
        <a:xfrm>
          <a:off x="13515462053" y="96058347"/>
          <a:ext cx="1741714" cy="1342901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553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547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547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554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553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557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558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554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551</xdr:row>
      <xdr:rowOff>37111</xdr:rowOff>
    </xdr:from>
    <xdr:to>
      <xdr:col>10</xdr:col>
      <xdr:colOff>457695</xdr:colOff>
      <xdr:row>554</xdr:row>
      <xdr:rowOff>115454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B1EF2BDE-5616-9248-92D9-EB6F5AB26C38}"/>
            </a:ext>
          </a:extLst>
        </xdr:cNvPr>
        <xdr:cNvCxnSpPr/>
      </xdr:nvCxnSpPr>
      <xdr:spPr>
        <a:xfrm flipH="1">
          <a:off x="13516279305" y="96696811"/>
          <a:ext cx="4124" cy="687943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551</xdr:row>
      <xdr:rowOff>20617</xdr:rowOff>
    </xdr:from>
    <xdr:to>
      <xdr:col>11</xdr:col>
      <xdr:colOff>470064</xdr:colOff>
      <xdr:row>551</xdr:row>
      <xdr:rowOff>24741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F7944902-7687-9740-85C4-3546F7BBFBE6}"/>
            </a:ext>
          </a:extLst>
        </xdr:cNvPr>
        <xdr:cNvCxnSpPr/>
      </xdr:nvCxnSpPr>
      <xdr:spPr>
        <a:xfrm flipV="1">
          <a:off x="13515441436" y="96680317"/>
          <a:ext cx="825499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560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550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551</xdr:row>
      <xdr:rowOff>49480</xdr:rowOff>
    </xdr:from>
    <xdr:to>
      <xdr:col>11</xdr:col>
      <xdr:colOff>437077</xdr:colOff>
      <xdr:row>553</xdr:row>
      <xdr:rowOff>94838</xdr:rowOff>
    </xdr:to>
    <xdr:sp macro="" textlink="">
      <xdr:nvSpPr>
        <xdr:cNvPr id="52" name="Right Triangle 51">
          <a:extLst>
            <a:ext uri="{FF2B5EF4-FFF2-40B4-BE49-F238E27FC236}">
              <a16:creationId xmlns:a16="http://schemas.microsoft.com/office/drawing/2014/main" id="{02A13E98-BE38-674D-B0A4-A48C19D01E98}"/>
            </a:ext>
          </a:extLst>
        </xdr:cNvPr>
        <xdr:cNvSpPr/>
      </xdr:nvSpPr>
      <xdr:spPr>
        <a:xfrm rot="5400000">
          <a:off x="13515624183" y="96559420"/>
          <a:ext cx="451758" cy="751278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562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548</xdr:row>
      <xdr:rowOff>41234</xdr:rowOff>
    </xdr:from>
    <xdr:to>
      <xdr:col>11</xdr:col>
      <xdr:colOff>441200</xdr:colOff>
      <xdr:row>551</xdr:row>
      <xdr:rowOff>8248</xdr:rowOff>
    </xdr:to>
    <xdr:sp macro="" textlink="">
      <xdr:nvSpPr>
        <xdr:cNvPr id="54" name="Right Triangle 53">
          <a:extLst>
            <a:ext uri="{FF2B5EF4-FFF2-40B4-BE49-F238E27FC236}">
              <a16:creationId xmlns:a16="http://schemas.microsoft.com/office/drawing/2014/main" id="{D5B7710A-0311-FA42-BCF8-39A519EA8A28}"/>
            </a:ext>
          </a:extLst>
        </xdr:cNvPr>
        <xdr:cNvSpPr/>
      </xdr:nvSpPr>
      <xdr:spPr>
        <a:xfrm>
          <a:off x="13515470300" y="96091334"/>
          <a:ext cx="734785" cy="576614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566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60)</a:t>
              </a:r>
              <a:r>
                <a:rPr lang="en-US" sz="1100" b="0" i="0">
                  <a:latin typeface="Cambria Math" panose="02040503050406030204" pitchFamily="18" charset="0"/>
                </a:rPr>
                <a:t>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572</xdr:row>
      <xdr:rowOff>1</xdr:rowOff>
    </xdr:from>
    <xdr:to>
      <xdr:col>7</xdr:col>
      <xdr:colOff>212531</xdr:colOff>
      <xdr:row>593</xdr:row>
      <xdr:rowOff>137991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0D6F179-8A19-8143-A1F8-A946A1343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19000969" y="100926901"/>
          <a:ext cx="5991030" cy="4405189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574</xdr:row>
      <xdr:rowOff>196979</xdr:rowOff>
    </xdr:from>
    <xdr:to>
      <xdr:col>12</xdr:col>
      <xdr:colOff>497632</xdr:colOff>
      <xdr:row>593</xdr:row>
      <xdr:rowOff>165877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F47BD176-3FBA-8045-B3B5-58A426706EFB}"/>
            </a:ext>
          </a:extLst>
        </xdr:cNvPr>
        <xdr:cNvCxnSpPr/>
      </xdr:nvCxnSpPr>
      <xdr:spPr>
        <a:xfrm flipV="1">
          <a:off x="13514588368" y="101530279"/>
          <a:ext cx="5184" cy="38296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591</xdr:row>
      <xdr:rowOff>88123</xdr:rowOff>
    </xdr:from>
    <xdr:to>
      <xdr:col>13</xdr:col>
      <xdr:colOff>5184</xdr:colOff>
      <xdr:row>591</xdr:row>
      <xdr:rowOff>114041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70BCD2FE-EC6D-BC47-82DB-221BA4664F30}"/>
            </a:ext>
          </a:extLst>
        </xdr:cNvPr>
        <xdr:cNvCxnSpPr/>
      </xdr:nvCxnSpPr>
      <xdr:spPr>
        <a:xfrm flipV="1">
          <a:off x="13514255316" y="104875823"/>
          <a:ext cx="379056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590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573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580</xdr:row>
      <xdr:rowOff>57020</xdr:rowOff>
    </xdr:from>
    <xdr:to>
      <xdr:col>12</xdr:col>
      <xdr:colOff>502816</xdr:colOff>
      <xdr:row>591</xdr:row>
      <xdr:rowOff>77756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4660DDA0-EE00-9946-AAE8-05A241391968}"/>
            </a:ext>
          </a:extLst>
        </xdr:cNvPr>
        <xdr:cNvCxnSpPr/>
      </xdr:nvCxnSpPr>
      <xdr:spPr>
        <a:xfrm>
          <a:off x="13514583184" y="102609520"/>
          <a:ext cx="1868715" cy="225593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584</xdr:row>
      <xdr:rowOff>129591</xdr:rowOff>
    </xdr:from>
    <xdr:to>
      <xdr:col>12</xdr:col>
      <xdr:colOff>492448</xdr:colOff>
      <xdr:row>591</xdr:row>
      <xdr:rowOff>88124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CEB4ABB9-658A-BE4A-AEFB-EAE4843EEBAA}"/>
            </a:ext>
          </a:extLst>
        </xdr:cNvPr>
        <xdr:cNvCxnSpPr/>
      </xdr:nvCxnSpPr>
      <xdr:spPr>
        <a:xfrm>
          <a:off x="13514593552" y="103494891"/>
          <a:ext cx="2970246" cy="138093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579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פועלים)=12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584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591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591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פועלים) 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577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589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587</xdr:row>
      <xdr:rowOff>72572</xdr:rowOff>
    </xdr:from>
    <xdr:to>
      <xdr:col>12</xdr:col>
      <xdr:colOff>513183</xdr:colOff>
      <xdr:row>587</xdr:row>
      <xdr:rowOff>82939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22DAF9FB-0D20-434E-B3B6-1DBD5D0F4CD3}"/>
            </a:ext>
          </a:extLst>
        </xdr:cNvPr>
        <xdr:cNvCxnSpPr/>
      </xdr:nvCxnSpPr>
      <xdr:spPr>
        <a:xfrm>
          <a:off x="13514572817" y="104047472"/>
          <a:ext cx="1172806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587</xdr:row>
      <xdr:rowOff>93307</xdr:rowOff>
    </xdr:from>
    <xdr:to>
      <xdr:col>11</xdr:col>
      <xdr:colOff>160693</xdr:colOff>
      <xdr:row>591</xdr:row>
      <xdr:rowOff>103674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8FD1B36C-4B2C-A745-8BA1-5E0E71048D06}"/>
            </a:ext>
          </a:extLst>
        </xdr:cNvPr>
        <xdr:cNvCxnSpPr/>
      </xdr:nvCxnSpPr>
      <xdr:spPr>
        <a:xfrm>
          <a:off x="13515750807" y="104068207"/>
          <a:ext cx="25918" cy="8231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591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587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584</xdr:row>
      <xdr:rowOff>181428</xdr:rowOff>
    </xdr:from>
    <xdr:to>
      <xdr:col>12</xdr:col>
      <xdr:colOff>482081</xdr:colOff>
      <xdr:row>587</xdr:row>
      <xdr:rowOff>88123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16DA9181-D64C-8241-9953-390129496BD1}"/>
            </a:ext>
          </a:extLst>
        </xdr:cNvPr>
        <xdr:cNvCxnSpPr/>
      </xdr:nvCxnSpPr>
      <xdr:spPr>
        <a:xfrm>
          <a:off x="13514603919" y="103546728"/>
          <a:ext cx="1136520" cy="51629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587</xdr:row>
      <xdr:rowOff>88122</xdr:rowOff>
    </xdr:from>
    <xdr:to>
      <xdr:col>11</xdr:col>
      <xdr:colOff>181428</xdr:colOff>
      <xdr:row>591</xdr:row>
      <xdr:rowOff>93307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EC296C44-3A19-B64B-9E27-B912D40076BB}"/>
            </a:ext>
          </a:extLst>
        </xdr:cNvPr>
        <xdr:cNvCxnSpPr/>
      </xdr:nvCxnSpPr>
      <xdr:spPr>
        <a:xfrm>
          <a:off x="13515730072" y="104063022"/>
          <a:ext cx="659623" cy="81798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588</xdr:row>
      <xdr:rowOff>150327</xdr:rowOff>
    </xdr:from>
    <xdr:to>
      <xdr:col>10</xdr:col>
      <xdr:colOff>730898</xdr:colOff>
      <xdr:row>590</xdr:row>
      <xdr:rowOff>25919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72BDDB11-CBDA-7E44-A159-E80544368B58}"/>
            </a:ext>
          </a:extLst>
        </xdr:cNvPr>
        <xdr:cNvSpPr/>
      </xdr:nvSpPr>
      <xdr:spPr>
        <a:xfrm>
          <a:off x="13516006102" y="104328427"/>
          <a:ext cx="191796" cy="2819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 editAs="oneCell">
    <xdr:from>
      <xdr:col>0</xdr:col>
      <xdr:colOff>190263</xdr:colOff>
      <xdr:row>197</xdr:row>
      <xdr:rowOff>186257</xdr:rowOff>
    </xdr:from>
    <xdr:to>
      <xdr:col>8</xdr:col>
      <xdr:colOff>51096</xdr:colOff>
      <xdr:row>209</xdr:row>
      <xdr:rowOff>130694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CACDAD1-62F3-D14A-8DE2-D8A6CAE27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8336904" y="166886457"/>
          <a:ext cx="6464833" cy="2382836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212</xdr:row>
      <xdr:rowOff>5907</xdr:rowOff>
    </xdr:from>
    <xdr:to>
      <xdr:col>4</xdr:col>
      <xdr:colOff>413489</xdr:colOff>
      <xdr:row>220</xdr:row>
      <xdr:rowOff>100418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76725E03-74B9-2644-ABEC-6D788DD080EA}"/>
            </a:ext>
          </a:extLst>
        </xdr:cNvPr>
        <xdr:cNvCxnSpPr/>
      </xdr:nvCxnSpPr>
      <xdr:spPr>
        <a:xfrm flipV="1">
          <a:off x="13521276511" y="169754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219</xdr:row>
      <xdr:rowOff>112232</xdr:rowOff>
    </xdr:from>
    <xdr:to>
      <xdr:col>4</xdr:col>
      <xdr:colOff>667489</xdr:colOff>
      <xdr:row>219</xdr:row>
      <xdr:rowOff>118139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D5E0E18-A394-C741-B0EE-879A97B3C243}"/>
            </a:ext>
          </a:extLst>
        </xdr:cNvPr>
        <xdr:cNvCxnSpPr/>
      </xdr:nvCxnSpPr>
      <xdr:spPr>
        <a:xfrm>
          <a:off x="13521022511" y="171282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213</xdr:row>
      <xdr:rowOff>41348</xdr:rowOff>
    </xdr:from>
    <xdr:to>
      <xdr:col>4</xdr:col>
      <xdr:colOff>425303</xdr:colOff>
      <xdr:row>219</xdr:row>
      <xdr:rowOff>106325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E4EB7DAF-F877-C744-ABEE-D979F33C102C}"/>
            </a:ext>
          </a:extLst>
        </xdr:cNvPr>
        <xdr:cNvCxnSpPr/>
      </xdr:nvCxnSpPr>
      <xdr:spPr>
        <a:xfrm>
          <a:off x="13521264697" y="169992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212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213</xdr:row>
      <xdr:rowOff>94511</xdr:rowOff>
    </xdr:from>
    <xdr:to>
      <xdr:col>4</xdr:col>
      <xdr:colOff>413489</xdr:colOff>
      <xdr:row>218</xdr:row>
      <xdr:rowOff>17721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8EBDEB2A-97EC-5A47-AAEA-9C4B1DA4E03F}"/>
            </a:ext>
          </a:extLst>
        </xdr:cNvPr>
        <xdr:cNvCxnSpPr/>
      </xdr:nvCxnSpPr>
      <xdr:spPr>
        <a:xfrm flipV="1">
          <a:off x="13521276511" y="170045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217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215</xdr:row>
      <xdr:rowOff>159488</xdr:rowOff>
    </xdr:from>
    <xdr:to>
      <xdr:col>3</xdr:col>
      <xdr:colOff>578884</xdr:colOff>
      <xdr:row>216</xdr:row>
      <xdr:rowOff>88605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D42B95D3-C7D6-AC43-84A6-3C0E812001B3}"/>
            </a:ext>
          </a:extLst>
        </xdr:cNvPr>
        <xdr:cNvSpPr/>
      </xdr:nvSpPr>
      <xdr:spPr>
        <a:xfrm>
          <a:off x="13521936616" y="170517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216</xdr:row>
      <xdr:rowOff>88605</xdr:rowOff>
    </xdr:from>
    <xdr:to>
      <xdr:col>3</xdr:col>
      <xdr:colOff>528675</xdr:colOff>
      <xdr:row>219</xdr:row>
      <xdr:rowOff>106325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14879873-A4C7-F843-B155-EFF4C4F85012}"/>
            </a:ext>
          </a:extLst>
        </xdr:cNvPr>
        <xdr:cNvCxnSpPr>
          <a:stCxn id="83" idx="4"/>
        </xdr:cNvCxnSpPr>
      </xdr:nvCxnSpPr>
      <xdr:spPr>
        <a:xfrm>
          <a:off x="13521986825" y="170649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219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216</xdr:row>
      <xdr:rowOff>23628</xdr:rowOff>
    </xdr:from>
    <xdr:to>
      <xdr:col>4</xdr:col>
      <xdr:colOff>425303</xdr:colOff>
      <xdr:row>216</xdr:row>
      <xdr:rowOff>35442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45A1B124-716B-0147-8860-BE939857E9EC}"/>
            </a:ext>
          </a:extLst>
        </xdr:cNvPr>
        <xdr:cNvCxnSpPr>
          <a:stCxn id="83" idx="2"/>
        </xdr:cNvCxnSpPr>
      </xdr:nvCxnSpPr>
      <xdr:spPr>
        <a:xfrm flipH="1">
          <a:off x="13521264697" y="170584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215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214</xdr:row>
      <xdr:rowOff>106325</xdr:rowOff>
    </xdr:from>
    <xdr:to>
      <xdr:col>4</xdr:col>
      <xdr:colOff>425302</xdr:colOff>
      <xdr:row>214</xdr:row>
      <xdr:rowOff>124046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7619EFDB-681D-5B4B-90FD-5BE1D12A8ECE}"/>
            </a:ext>
          </a:extLst>
        </xdr:cNvPr>
        <xdr:cNvCxnSpPr/>
      </xdr:nvCxnSpPr>
      <xdr:spPr>
        <a:xfrm>
          <a:off x="13521264698" y="170260925"/>
          <a:ext cx="2819105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214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214</xdr:row>
      <xdr:rowOff>59069</xdr:rowOff>
    </xdr:from>
    <xdr:to>
      <xdr:col>3</xdr:col>
      <xdr:colOff>5907</xdr:colOff>
      <xdr:row>214</xdr:row>
      <xdr:rowOff>189023</xdr:rowOff>
    </xdr:to>
    <xdr:sp macro="" textlink="">
      <xdr:nvSpPr>
        <xdr:cNvPr id="90" name="Oval 89">
          <a:extLst>
            <a:ext uri="{FF2B5EF4-FFF2-40B4-BE49-F238E27FC236}">
              <a16:creationId xmlns:a16="http://schemas.microsoft.com/office/drawing/2014/main" id="{353FAADF-DB56-1E47-A61A-FB6879E5DF05}"/>
            </a:ext>
          </a:extLst>
        </xdr:cNvPr>
        <xdr:cNvSpPr/>
      </xdr:nvSpPr>
      <xdr:spPr>
        <a:xfrm>
          <a:off x="13522509593" y="170213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214</xdr:row>
      <xdr:rowOff>47255</xdr:rowOff>
    </xdr:from>
    <xdr:to>
      <xdr:col>4</xdr:col>
      <xdr:colOff>177209</xdr:colOff>
      <xdr:row>214</xdr:row>
      <xdr:rowOff>177209</xdr:rowOff>
    </xdr:to>
    <xdr:sp macro="" textlink="">
      <xdr:nvSpPr>
        <xdr:cNvPr id="91" name="Oval 90">
          <a:extLst>
            <a:ext uri="{FF2B5EF4-FFF2-40B4-BE49-F238E27FC236}">
              <a16:creationId xmlns:a16="http://schemas.microsoft.com/office/drawing/2014/main" id="{2AA38C1D-12F9-3B40-8A68-6C5AC634FEEE}"/>
            </a:ext>
          </a:extLst>
        </xdr:cNvPr>
        <xdr:cNvSpPr/>
      </xdr:nvSpPr>
      <xdr:spPr>
        <a:xfrm>
          <a:off x="13521512791" y="170201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213</xdr:row>
      <xdr:rowOff>21359</xdr:rowOff>
    </xdr:from>
    <xdr:to>
      <xdr:col>4</xdr:col>
      <xdr:colOff>79584</xdr:colOff>
      <xdr:row>213</xdr:row>
      <xdr:rowOff>184543</xdr:rowOff>
    </xdr:to>
    <xdr:sp macro="" textlink="">
      <xdr:nvSpPr>
        <xdr:cNvPr id="92" name="Right Brace 91">
          <a:extLst>
            <a:ext uri="{FF2B5EF4-FFF2-40B4-BE49-F238E27FC236}">
              <a16:creationId xmlns:a16="http://schemas.microsoft.com/office/drawing/2014/main" id="{A6D6C609-FFA1-404C-942A-35F94D3C0059}"/>
            </a:ext>
          </a:extLst>
        </xdr:cNvPr>
        <xdr:cNvSpPr/>
      </xdr:nvSpPr>
      <xdr:spPr>
        <a:xfrm rot="16200000">
          <a:off x="13522023533" y="169559642"/>
          <a:ext cx="163184" cy="989418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215</xdr:row>
      <xdr:rowOff>162253</xdr:rowOff>
    </xdr:from>
    <xdr:to>
      <xdr:col>3</xdr:col>
      <xdr:colOff>797553</xdr:colOff>
      <xdr:row>220</xdr:row>
      <xdr:rowOff>85463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83019CCB-C619-344D-83D0-3EFE6CC5AED3}"/>
            </a:ext>
          </a:extLst>
        </xdr:cNvPr>
        <xdr:cNvCxnSpPr/>
      </xdr:nvCxnSpPr>
      <xdr:spPr>
        <a:xfrm flipV="1">
          <a:off x="13521717947" y="170520053"/>
          <a:ext cx="1715978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218</xdr:row>
      <xdr:rowOff>11813</xdr:rowOff>
    </xdr:from>
    <xdr:to>
      <xdr:col>3</xdr:col>
      <xdr:colOff>29535</xdr:colOff>
      <xdr:row>218</xdr:row>
      <xdr:rowOff>141767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61483010-F0CE-964F-AD09-819FDF88FC43}"/>
            </a:ext>
          </a:extLst>
        </xdr:cNvPr>
        <xdr:cNvSpPr/>
      </xdr:nvSpPr>
      <xdr:spPr>
        <a:xfrm>
          <a:off x="13522485965" y="170979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218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209</xdr:row>
      <xdr:rowOff>26151</xdr:rowOff>
    </xdr:from>
    <xdr:to>
      <xdr:col>0</xdr:col>
      <xdr:colOff>276678</xdr:colOff>
      <xdr:row>214</xdr:row>
      <xdr:rowOff>8429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2B04CC5-FEC6-A546-AE16-101FBC61C58C}"/>
            </a:ext>
          </a:extLst>
        </xdr:cNvPr>
        <xdr:cNvCxnSpPr/>
      </xdr:nvCxnSpPr>
      <xdr:spPr>
        <a:xfrm flipH="1">
          <a:off x="13524715322" y="169164751"/>
          <a:ext cx="14767" cy="99827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219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208</xdr:row>
      <xdr:rowOff>52322</xdr:rowOff>
    </xdr:from>
    <xdr:to>
      <xdr:col>0</xdr:col>
      <xdr:colOff>583751</xdr:colOff>
      <xdr:row>209</xdr:row>
      <xdr:rowOff>133183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DDC8F5C-1D26-964B-835C-06C73BE9F72A}"/>
            </a:ext>
          </a:extLst>
        </xdr:cNvPr>
        <xdr:cNvCxnSpPr/>
      </xdr:nvCxnSpPr>
      <xdr:spPr>
        <a:xfrm flipH="1" flipV="1">
          <a:off x="13524408249" y="168987722"/>
          <a:ext cx="131878" cy="284061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215</xdr:row>
      <xdr:rowOff>46943</xdr:rowOff>
    </xdr:from>
    <xdr:to>
      <xdr:col>2</xdr:col>
      <xdr:colOff>787132</xdr:colOff>
      <xdr:row>217</xdr:row>
      <xdr:rowOff>148672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60BD1264-C800-E146-945E-11DA31B1AE60}"/>
            </a:ext>
          </a:extLst>
        </xdr:cNvPr>
        <xdr:cNvCxnSpPr/>
      </xdr:nvCxnSpPr>
      <xdr:spPr>
        <a:xfrm flipH="1">
          <a:off x="13522553868" y="170404743"/>
          <a:ext cx="3014" cy="508129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160</xdr:row>
      <xdr:rowOff>24580</xdr:rowOff>
    </xdr:from>
    <xdr:to>
      <xdr:col>6</xdr:col>
      <xdr:colOff>547047</xdr:colOff>
      <xdr:row>168</xdr:row>
      <xdr:rowOff>172040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5B70BF26-7C50-5747-A4D2-159AACD8E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19491953" y="207390180"/>
          <a:ext cx="5500047" cy="1804437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170</xdr:row>
      <xdr:rowOff>155678</xdr:rowOff>
    </xdr:from>
    <xdr:to>
      <xdr:col>4</xdr:col>
      <xdr:colOff>397386</xdr:colOff>
      <xdr:row>180</xdr:row>
      <xdr:rowOff>61451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7E153540-8508-EA40-BC51-E5DECBBC99F9}"/>
            </a:ext>
          </a:extLst>
        </xdr:cNvPr>
        <xdr:cNvCxnSpPr/>
      </xdr:nvCxnSpPr>
      <xdr:spPr>
        <a:xfrm flipH="1" flipV="1">
          <a:off x="13521292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178</xdr:row>
      <xdr:rowOff>90129</xdr:rowOff>
    </xdr:from>
    <xdr:to>
      <xdr:col>4</xdr:col>
      <xdr:colOff>680064</xdr:colOff>
      <xdr:row>178</xdr:row>
      <xdr:rowOff>90129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26EAB662-5CB2-D049-A3AE-552036FCA721}"/>
            </a:ext>
          </a:extLst>
        </xdr:cNvPr>
        <xdr:cNvCxnSpPr/>
      </xdr:nvCxnSpPr>
      <xdr:spPr>
        <a:xfrm>
          <a:off x="13521009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171</xdr:row>
      <xdr:rowOff>118807</xdr:rowOff>
    </xdr:from>
    <xdr:to>
      <xdr:col>3</xdr:col>
      <xdr:colOff>745613</xdr:colOff>
      <xdr:row>176</xdr:row>
      <xdr:rowOff>90129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F60A97F-BDB8-834F-8FF3-74276013A469}"/>
            </a:ext>
          </a:extLst>
        </xdr:cNvPr>
        <xdr:cNvCxnSpPr/>
      </xdr:nvCxnSpPr>
      <xdr:spPr>
        <a:xfrm flipV="1">
          <a:off x="13521769887" y="209719607"/>
          <a:ext cx="1399049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170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171</xdr:row>
      <xdr:rowOff>102420</xdr:rowOff>
    </xdr:from>
    <xdr:to>
      <xdr:col>4</xdr:col>
      <xdr:colOff>24580</xdr:colOff>
      <xdr:row>176</xdr:row>
      <xdr:rowOff>86032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1643E953-94EF-2741-9E44-6FB00C595975}"/>
            </a:ext>
          </a:extLst>
        </xdr:cNvPr>
        <xdr:cNvCxnSpPr/>
      </xdr:nvCxnSpPr>
      <xdr:spPr>
        <a:xfrm>
          <a:off x="13521665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173</xdr:row>
      <xdr:rowOff>180258</xdr:rowOff>
    </xdr:from>
    <xdr:to>
      <xdr:col>3</xdr:col>
      <xdr:colOff>180258</xdr:colOff>
      <xdr:row>174</xdr:row>
      <xdr:rowOff>151581</xdr:rowOff>
    </xdr:to>
    <xdr:sp macro="" textlink="">
      <xdr:nvSpPr>
        <xdr:cNvPr id="107" name="Oval 106">
          <a:extLst>
            <a:ext uri="{FF2B5EF4-FFF2-40B4-BE49-F238E27FC236}">
              <a16:creationId xmlns:a16="http://schemas.microsoft.com/office/drawing/2014/main" id="{9F9E8780-70AD-364F-8721-C4CF822065AE}"/>
            </a:ext>
          </a:extLst>
        </xdr:cNvPr>
        <xdr:cNvSpPr/>
      </xdr:nvSpPr>
      <xdr:spPr>
        <a:xfrm>
          <a:off x="13522335242" y="210187458"/>
          <a:ext cx="155677" cy="1745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174</xdr:row>
      <xdr:rowOff>61452</xdr:rowOff>
    </xdr:from>
    <xdr:to>
      <xdr:col>4</xdr:col>
      <xdr:colOff>393290</xdr:colOff>
      <xdr:row>174</xdr:row>
      <xdr:rowOff>63501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983EBF08-3D51-9E42-98EB-336D61547EFB}"/>
            </a:ext>
          </a:extLst>
        </xdr:cNvPr>
        <xdr:cNvCxnSpPr>
          <a:stCxn id="107" idx="2"/>
        </xdr:cNvCxnSpPr>
      </xdr:nvCxnSpPr>
      <xdr:spPr>
        <a:xfrm flipH="1" flipV="1">
          <a:off x="13521296710" y="2102718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173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174</xdr:row>
      <xdr:rowOff>20484</xdr:rowOff>
    </xdr:from>
    <xdr:to>
      <xdr:col>3</xdr:col>
      <xdr:colOff>372806</xdr:colOff>
      <xdr:row>178</xdr:row>
      <xdr:rowOff>73742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73FD0147-8C05-624B-AD4D-41293301862B}"/>
            </a:ext>
          </a:extLst>
        </xdr:cNvPr>
        <xdr:cNvCxnSpPr/>
      </xdr:nvCxnSpPr>
      <xdr:spPr>
        <a:xfrm flipV="1">
          <a:off x="13522142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174</xdr:row>
      <xdr:rowOff>192549</xdr:rowOff>
    </xdr:from>
    <xdr:to>
      <xdr:col>3</xdr:col>
      <xdr:colOff>90129</xdr:colOff>
      <xdr:row>177</xdr:row>
      <xdr:rowOff>77839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7D619CF2-F913-5C4B-A7A5-C681E61E652F}"/>
            </a:ext>
          </a:extLst>
        </xdr:cNvPr>
        <xdr:cNvCxnSpPr/>
      </xdr:nvCxnSpPr>
      <xdr:spPr>
        <a:xfrm>
          <a:off x="13522425371" y="210402949"/>
          <a:ext cx="0" cy="494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177</xdr:row>
      <xdr:rowOff>61452</xdr:rowOff>
    </xdr:from>
    <xdr:to>
      <xdr:col>4</xdr:col>
      <xdr:colOff>360516</xdr:colOff>
      <xdr:row>177</xdr:row>
      <xdr:rowOff>63501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152BDBB7-3A1B-6344-ABCB-D37F65CB3B3D}"/>
            </a:ext>
          </a:extLst>
        </xdr:cNvPr>
        <xdr:cNvCxnSpPr/>
      </xdr:nvCxnSpPr>
      <xdr:spPr>
        <a:xfrm flipH="1" flipV="1">
          <a:off x="13521329484" y="2108814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176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175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170</xdr:row>
      <xdr:rowOff>155678</xdr:rowOff>
    </xdr:from>
    <xdr:to>
      <xdr:col>10</xdr:col>
      <xdr:colOff>397386</xdr:colOff>
      <xdr:row>180</xdr:row>
      <xdr:rowOff>61451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4C25C943-B883-3D4E-B5B9-240286BD5746}"/>
            </a:ext>
          </a:extLst>
        </xdr:cNvPr>
        <xdr:cNvCxnSpPr/>
      </xdr:nvCxnSpPr>
      <xdr:spPr>
        <a:xfrm flipH="1" flipV="1">
          <a:off x="13516339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178</xdr:row>
      <xdr:rowOff>90129</xdr:rowOff>
    </xdr:from>
    <xdr:to>
      <xdr:col>10</xdr:col>
      <xdr:colOff>680064</xdr:colOff>
      <xdr:row>178</xdr:row>
      <xdr:rowOff>90129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4B998FEB-E618-4E46-943C-AB97187AA06A}"/>
            </a:ext>
          </a:extLst>
        </xdr:cNvPr>
        <xdr:cNvCxnSpPr/>
      </xdr:nvCxnSpPr>
      <xdr:spPr>
        <a:xfrm>
          <a:off x="13516056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171</xdr:row>
      <xdr:rowOff>102420</xdr:rowOff>
    </xdr:from>
    <xdr:to>
      <xdr:col>10</xdr:col>
      <xdr:colOff>24580</xdr:colOff>
      <xdr:row>176</xdr:row>
      <xdr:rowOff>86032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15F9E753-25C0-C04C-8E4C-DEF8CCECCA02}"/>
            </a:ext>
          </a:extLst>
        </xdr:cNvPr>
        <xdr:cNvCxnSpPr/>
      </xdr:nvCxnSpPr>
      <xdr:spPr>
        <a:xfrm>
          <a:off x="13516712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174</xdr:row>
      <xdr:rowOff>20484</xdr:rowOff>
    </xdr:from>
    <xdr:to>
      <xdr:col>9</xdr:col>
      <xdr:colOff>372806</xdr:colOff>
      <xdr:row>178</xdr:row>
      <xdr:rowOff>73742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9217F7E-833C-064F-BDDF-D0B1918947EF}"/>
            </a:ext>
          </a:extLst>
        </xdr:cNvPr>
        <xdr:cNvCxnSpPr/>
      </xdr:nvCxnSpPr>
      <xdr:spPr>
        <a:xfrm flipV="1">
          <a:off x="13517189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176</xdr:row>
      <xdr:rowOff>143386</xdr:rowOff>
    </xdr:from>
    <xdr:to>
      <xdr:col>10</xdr:col>
      <xdr:colOff>368710</xdr:colOff>
      <xdr:row>176</xdr:row>
      <xdr:rowOff>143386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420EB4AD-20DA-1B46-AF30-9B8D9AD3D091}"/>
            </a:ext>
          </a:extLst>
        </xdr:cNvPr>
        <xdr:cNvCxnSpPr/>
      </xdr:nvCxnSpPr>
      <xdr:spPr>
        <a:xfrm flipH="1">
          <a:off x="13516368290" y="210760186"/>
          <a:ext cx="1282290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175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172</xdr:row>
      <xdr:rowOff>28678</xdr:rowOff>
    </xdr:from>
    <xdr:to>
      <xdr:col>9</xdr:col>
      <xdr:colOff>430161</xdr:colOff>
      <xdr:row>177</xdr:row>
      <xdr:rowOff>1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9AA1B063-1061-914B-B8A2-726BB86618C2}"/>
            </a:ext>
          </a:extLst>
        </xdr:cNvPr>
        <xdr:cNvCxnSpPr/>
      </xdr:nvCxnSpPr>
      <xdr:spPr>
        <a:xfrm flipV="1">
          <a:off x="13517132339" y="209832678"/>
          <a:ext cx="1397001" cy="9873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171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174</xdr:row>
      <xdr:rowOff>135195</xdr:rowOff>
    </xdr:from>
    <xdr:to>
      <xdr:col>8</xdr:col>
      <xdr:colOff>761999</xdr:colOff>
      <xdr:row>175</xdr:row>
      <xdr:rowOff>106517</xdr:rowOff>
    </xdr:to>
    <xdr:sp macro="" textlink="">
      <xdr:nvSpPr>
        <xdr:cNvPr id="126" name="Oval 125">
          <a:extLst>
            <a:ext uri="{FF2B5EF4-FFF2-40B4-BE49-F238E27FC236}">
              <a16:creationId xmlns:a16="http://schemas.microsoft.com/office/drawing/2014/main" id="{0C30C764-826C-C046-A00D-E8570496775F}"/>
            </a:ext>
          </a:extLst>
        </xdr:cNvPr>
        <xdr:cNvSpPr/>
      </xdr:nvSpPr>
      <xdr:spPr>
        <a:xfrm>
          <a:off x="13517626001" y="210345595"/>
          <a:ext cx="155677" cy="17452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175</xdr:row>
      <xdr:rowOff>73740</xdr:rowOff>
    </xdr:from>
    <xdr:to>
      <xdr:col>8</xdr:col>
      <xdr:colOff>680064</xdr:colOff>
      <xdr:row>176</xdr:row>
      <xdr:rowOff>159772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9E150479-7FF9-EE4D-BAC3-414DACD61734}"/>
            </a:ext>
          </a:extLst>
        </xdr:cNvPr>
        <xdr:cNvCxnSpPr/>
      </xdr:nvCxnSpPr>
      <xdr:spPr>
        <a:xfrm>
          <a:off x="13517707936" y="210487340"/>
          <a:ext cx="8193" cy="2892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175</xdr:row>
      <xdr:rowOff>34823</xdr:rowOff>
    </xdr:from>
    <xdr:to>
      <xdr:col>10</xdr:col>
      <xdr:colOff>385096</xdr:colOff>
      <xdr:row>175</xdr:row>
      <xdr:rowOff>40968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A495BA81-CB18-2E4E-8A4E-3293B7270865}"/>
            </a:ext>
          </a:extLst>
        </xdr:cNvPr>
        <xdr:cNvCxnSpPr>
          <a:cxnSpLocks/>
        </xdr:cNvCxnSpPr>
      </xdr:nvCxnSpPr>
      <xdr:spPr>
        <a:xfrm flipH="1">
          <a:off x="13516351904" y="210448423"/>
          <a:ext cx="1194209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174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176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170</xdr:row>
      <xdr:rowOff>106517</xdr:rowOff>
    </xdr:from>
    <xdr:to>
      <xdr:col>10</xdr:col>
      <xdr:colOff>8193</xdr:colOff>
      <xdr:row>175</xdr:row>
      <xdr:rowOff>77839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EF435D46-862E-6D4C-926A-DAFE0FBDB54F}"/>
            </a:ext>
          </a:extLst>
        </xdr:cNvPr>
        <xdr:cNvCxnSpPr/>
      </xdr:nvCxnSpPr>
      <xdr:spPr>
        <a:xfrm flipV="1">
          <a:off x="13516728807" y="209504117"/>
          <a:ext cx="1397000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173</xdr:row>
      <xdr:rowOff>12291</xdr:rowOff>
    </xdr:from>
    <xdr:to>
      <xdr:col>9</xdr:col>
      <xdr:colOff>380999</xdr:colOff>
      <xdr:row>173</xdr:row>
      <xdr:rowOff>188452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B4E31642-9BDF-1540-895B-2257CD96BE1D}"/>
            </a:ext>
          </a:extLst>
        </xdr:cNvPr>
        <xdr:cNvSpPr/>
      </xdr:nvSpPr>
      <xdr:spPr>
        <a:xfrm>
          <a:off x="13517181501" y="21001949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169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0</xdr:colOff>
      <xdr:row>264</xdr:row>
      <xdr:rowOff>169332</xdr:rowOff>
    </xdr:from>
    <xdr:to>
      <xdr:col>15</xdr:col>
      <xdr:colOff>317499</xdr:colOff>
      <xdr:row>613</xdr:row>
      <xdr:rowOff>63500</xdr:rowOff>
    </xdr:to>
    <xdr:sp macro="" textlink="">
      <xdr:nvSpPr>
        <xdr:cNvPr id="135" name="Rectangle 134">
          <a:extLst>
            <a:ext uri="{FF2B5EF4-FFF2-40B4-BE49-F238E27FC236}">
              <a16:creationId xmlns:a16="http://schemas.microsoft.com/office/drawing/2014/main" id="{4749BAEB-C939-434B-A607-79A295BF35B8}"/>
            </a:ext>
          </a:extLst>
        </xdr:cNvPr>
        <xdr:cNvSpPr/>
      </xdr:nvSpPr>
      <xdr:spPr>
        <a:xfrm>
          <a:off x="13512292001" y="50461332"/>
          <a:ext cx="12699999" cy="6675966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719668</xdr:colOff>
      <xdr:row>5</xdr:row>
      <xdr:rowOff>150519</xdr:rowOff>
    </xdr:from>
    <xdr:to>
      <xdr:col>6</xdr:col>
      <xdr:colOff>174038</xdr:colOff>
      <xdr:row>9</xdr:row>
      <xdr:rowOff>75260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A06A1E5A-090B-FB2B-6D77-B265987B5765}"/>
            </a:ext>
          </a:extLst>
        </xdr:cNvPr>
        <xdr:cNvSpPr/>
      </xdr:nvSpPr>
      <xdr:spPr>
        <a:xfrm>
          <a:off x="13558383592" y="1175926"/>
          <a:ext cx="282222" cy="73377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8</xdr:col>
      <xdr:colOff>823149</xdr:colOff>
      <xdr:row>4</xdr:row>
      <xdr:rowOff>174037</xdr:rowOff>
    </xdr:from>
    <xdr:to>
      <xdr:col>9</xdr:col>
      <xdr:colOff>528697</xdr:colOff>
      <xdr:row>7</xdr:row>
      <xdr:rowOff>138759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490A81DA-11D9-181C-7463-55A4DCADE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5545377" y="997185"/>
          <a:ext cx="533400" cy="571500"/>
        </a:xfrm>
        <a:prstGeom prst="rect">
          <a:avLst/>
        </a:prstGeom>
      </xdr:spPr>
    </xdr:pic>
    <xdr:clientData/>
  </xdr:twoCellAnchor>
  <xdr:twoCellAnchor>
    <xdr:from>
      <xdr:col>5</xdr:col>
      <xdr:colOff>711200</xdr:colOff>
      <xdr:row>44</xdr:row>
      <xdr:rowOff>165100</xdr:rowOff>
    </xdr:from>
    <xdr:to>
      <xdr:col>6</xdr:col>
      <xdr:colOff>793750</xdr:colOff>
      <xdr:row>44</xdr:row>
      <xdr:rowOff>171450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73B6ACF2-086C-7541-E6D2-06D1397547DB}"/>
            </a:ext>
          </a:extLst>
        </xdr:cNvPr>
        <xdr:cNvCxnSpPr/>
      </xdr:nvCxnSpPr>
      <xdr:spPr>
        <a:xfrm flipH="1" flipV="1">
          <a:off x="13519245250" y="69088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723900</xdr:colOff>
      <xdr:row>43</xdr:row>
      <xdr:rowOff>88900</xdr:rowOff>
    </xdr:from>
    <xdr:to>
      <xdr:col>6</xdr:col>
      <xdr:colOff>806450</xdr:colOff>
      <xdr:row>43</xdr:row>
      <xdr:rowOff>95250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F3EF0F23-5ACA-8AF5-EF88-8C9353737F88}"/>
            </a:ext>
          </a:extLst>
        </xdr:cNvPr>
        <xdr:cNvCxnSpPr/>
      </xdr:nvCxnSpPr>
      <xdr:spPr>
        <a:xfrm flipH="1" flipV="1">
          <a:off x="13519232550" y="66294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336550</xdr:colOff>
      <xdr:row>41</xdr:row>
      <xdr:rowOff>146050</xdr:rowOff>
    </xdr:from>
    <xdr:to>
      <xdr:col>3</xdr:col>
      <xdr:colOff>514350</xdr:colOff>
      <xdr:row>42</xdr:row>
      <xdr:rowOff>158750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AC916A3-EDC3-FF7B-5711-32F369423B00}"/>
            </a:ext>
          </a:extLst>
        </xdr:cNvPr>
        <xdr:cNvCxnSpPr/>
      </xdr:nvCxnSpPr>
      <xdr:spPr>
        <a:xfrm>
          <a:off x="13522001150" y="8312150"/>
          <a:ext cx="177800" cy="2159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273050</xdr:colOff>
      <xdr:row>45</xdr:row>
      <xdr:rowOff>190500</xdr:rowOff>
    </xdr:from>
    <xdr:to>
      <xdr:col>4</xdr:col>
      <xdr:colOff>95250</xdr:colOff>
      <xdr:row>47</xdr:row>
      <xdr:rowOff>88900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1C882AA0-4270-7448-00F7-DCC5B255F816}"/>
            </a:ext>
          </a:extLst>
        </xdr:cNvPr>
        <xdr:cNvCxnSpPr/>
      </xdr:nvCxnSpPr>
      <xdr:spPr>
        <a:xfrm flipV="1">
          <a:off x="13521594750" y="9169400"/>
          <a:ext cx="647700" cy="304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266700</xdr:colOff>
      <xdr:row>40</xdr:row>
      <xdr:rowOff>57150</xdr:rowOff>
    </xdr:from>
    <xdr:to>
      <xdr:col>3</xdr:col>
      <xdr:colOff>298450</xdr:colOff>
      <xdr:row>46</xdr:row>
      <xdr:rowOff>6350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733B6F7-1F68-EDC5-B0FA-91E6AD8EAF38}"/>
            </a:ext>
          </a:extLst>
        </xdr:cNvPr>
        <xdr:cNvCxnSpPr/>
      </xdr:nvCxnSpPr>
      <xdr:spPr>
        <a:xfrm flipH="1" flipV="1">
          <a:off x="13522217050" y="8020050"/>
          <a:ext cx="31750" cy="11684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736600</xdr:colOff>
      <xdr:row>39</xdr:row>
      <xdr:rowOff>82550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6</xdr:col>
      <xdr:colOff>260350</xdr:colOff>
      <xdr:row>38</xdr:row>
      <xdr:rowOff>19050</xdr:rowOff>
    </xdr:from>
    <xdr:to>
      <xdr:col>12</xdr:col>
      <xdr:colOff>269875</xdr:colOff>
      <xdr:row>51</xdr:row>
      <xdr:rowOff>90861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2A49BE89-6F83-DF4D-8890-15D8403E3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4816125" y="7778750"/>
          <a:ext cx="4962525" cy="2713411"/>
        </a:xfrm>
        <a:prstGeom prst="rect">
          <a:avLst/>
        </a:prstGeom>
      </xdr:spPr>
    </xdr:pic>
    <xdr:clientData/>
  </xdr:twoCellAnchor>
  <xdr:oneCellAnchor>
    <xdr:from>
      <xdr:col>8</xdr:col>
      <xdr:colOff>95250</xdr:colOff>
      <xdr:row>59</xdr:row>
      <xdr:rowOff>31750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215900</xdr:colOff>
      <xdr:row>59</xdr:row>
      <xdr:rowOff>12700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↑𝑃_𝑀𝐼𝑁∗𝑄_𝐵↓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768350</xdr:colOff>
      <xdr:row>60</xdr:row>
      <xdr:rowOff>63500</xdr:rowOff>
    </xdr:from>
    <xdr:to>
      <xdr:col>9</xdr:col>
      <xdr:colOff>63500</xdr:colOff>
      <xdr:row>61</xdr:row>
      <xdr:rowOff>50800</xdr:rowOff>
    </xdr:to>
    <xdr:sp macro="" textlink="">
      <xdr:nvSpPr>
        <xdr:cNvPr id="162" name="Down Arrow 161">
          <a:extLst>
            <a:ext uri="{FF2B5EF4-FFF2-40B4-BE49-F238E27FC236}">
              <a16:creationId xmlns:a16="http://schemas.microsoft.com/office/drawing/2014/main" id="{CB9EF883-0196-71B1-A5F1-9B3FF07C3F3F}"/>
            </a:ext>
          </a:extLst>
        </xdr:cNvPr>
        <xdr:cNvSpPr/>
      </xdr:nvSpPr>
      <xdr:spPr>
        <a:xfrm>
          <a:off x="13517499000" y="123190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101600</xdr:colOff>
      <xdr:row>60</xdr:row>
      <xdr:rowOff>38100</xdr:rowOff>
    </xdr:from>
    <xdr:to>
      <xdr:col>11</xdr:col>
      <xdr:colOff>222250</xdr:colOff>
      <xdr:row>61</xdr:row>
      <xdr:rowOff>25400</xdr:rowOff>
    </xdr:to>
    <xdr:sp macro="" textlink="">
      <xdr:nvSpPr>
        <xdr:cNvPr id="163" name="Down Arrow 162">
          <a:extLst>
            <a:ext uri="{FF2B5EF4-FFF2-40B4-BE49-F238E27FC236}">
              <a16:creationId xmlns:a16="http://schemas.microsoft.com/office/drawing/2014/main" id="{73C94D4C-CC15-5127-81EB-0E8740853331}"/>
            </a:ext>
          </a:extLst>
        </xdr:cNvPr>
        <xdr:cNvSpPr/>
      </xdr:nvSpPr>
      <xdr:spPr>
        <a:xfrm>
          <a:off x="13515689250" y="122936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619125</xdr:colOff>
      <xdr:row>65</xdr:row>
      <xdr:rowOff>53975</xdr:rowOff>
    </xdr:from>
    <xdr:to>
      <xdr:col>10</xdr:col>
      <xdr:colOff>809625</xdr:colOff>
      <xdr:row>65</xdr:row>
      <xdr:rowOff>174625</xdr:rowOff>
    </xdr:to>
    <xdr:sp macro="" textlink="">
      <xdr:nvSpPr>
        <xdr:cNvPr id="164" name="Down Arrow 163">
          <a:extLst>
            <a:ext uri="{FF2B5EF4-FFF2-40B4-BE49-F238E27FC236}">
              <a16:creationId xmlns:a16="http://schemas.microsoft.com/office/drawing/2014/main" id="{EA58D825-E5B4-F603-0454-AEF71A51A098}"/>
            </a:ext>
          </a:extLst>
        </xdr:cNvPr>
        <xdr:cNvSpPr/>
      </xdr:nvSpPr>
      <xdr:spPr>
        <a:xfrm rot="16200000">
          <a:off x="13515962300" y="1329055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473075</xdr:colOff>
      <xdr:row>70</xdr:row>
      <xdr:rowOff>193675</xdr:rowOff>
    </xdr:from>
    <xdr:to>
      <xdr:col>10</xdr:col>
      <xdr:colOff>669925</xdr:colOff>
      <xdr:row>72</xdr:row>
      <xdr:rowOff>142875</xdr:rowOff>
    </xdr:to>
    <xdr:sp macro="" textlink="">
      <xdr:nvSpPr>
        <xdr:cNvPr id="166" name="Right Arrow 165">
          <a:extLst>
            <a:ext uri="{FF2B5EF4-FFF2-40B4-BE49-F238E27FC236}">
              <a16:creationId xmlns:a16="http://schemas.microsoft.com/office/drawing/2014/main" id="{56289466-2AE4-D5A6-B93D-21188F5BE53A}"/>
            </a:ext>
          </a:extLst>
        </xdr:cNvPr>
        <xdr:cNvSpPr/>
      </xdr:nvSpPr>
      <xdr:spPr>
        <a:xfrm rot="5400000">
          <a:off x="13515987700" y="14560550"/>
          <a:ext cx="355600" cy="19685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368300</xdr:colOff>
      <xdr:row>71</xdr:row>
      <xdr:rowOff>19050</xdr:rowOff>
    </xdr:from>
    <xdr:to>
      <xdr:col>5</xdr:col>
      <xdr:colOff>469900</xdr:colOff>
      <xdr:row>72</xdr:row>
      <xdr:rowOff>6350</xdr:rowOff>
    </xdr:to>
    <xdr:sp macro="" textlink="">
      <xdr:nvSpPr>
        <xdr:cNvPr id="167" name="Down Arrow 166">
          <a:extLst>
            <a:ext uri="{FF2B5EF4-FFF2-40B4-BE49-F238E27FC236}">
              <a16:creationId xmlns:a16="http://schemas.microsoft.com/office/drawing/2014/main" id="{65C3A53A-7E08-E608-54DE-03D222BB275D}"/>
            </a:ext>
          </a:extLst>
        </xdr:cNvPr>
        <xdr:cNvSpPr/>
      </xdr:nvSpPr>
      <xdr:spPr>
        <a:xfrm>
          <a:off x="135203946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400050</xdr:colOff>
      <xdr:row>77</xdr:row>
      <xdr:rowOff>63500</xdr:rowOff>
    </xdr:from>
    <xdr:to>
      <xdr:col>5</xdr:col>
      <xdr:colOff>812800</xdr:colOff>
      <xdr:row>78</xdr:row>
      <xdr:rowOff>171450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F1CCC61E-6FB2-90CE-99BE-425341CF52E6}"/>
            </a:ext>
          </a:extLst>
        </xdr:cNvPr>
        <xdr:cNvCxnSpPr/>
      </xdr:nvCxnSpPr>
      <xdr:spPr>
        <a:xfrm>
          <a:off x="13520051700" y="15824200"/>
          <a:ext cx="412750" cy="3111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476250</xdr:colOff>
      <xdr:row>77</xdr:row>
      <xdr:rowOff>6350</xdr:rowOff>
    </xdr:from>
    <xdr:to>
      <xdr:col>5</xdr:col>
      <xdr:colOff>806450</xdr:colOff>
      <xdr:row>79</xdr:row>
      <xdr:rowOff>12700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98543EFE-045C-A513-8BCA-74C8A7D0DA65}"/>
            </a:ext>
          </a:extLst>
        </xdr:cNvPr>
        <xdr:cNvCxnSpPr/>
      </xdr:nvCxnSpPr>
      <xdr:spPr>
        <a:xfrm flipV="1">
          <a:off x="13520058050" y="15767050"/>
          <a:ext cx="330200" cy="4127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228600</xdr:colOff>
      <xdr:row>71</xdr:row>
      <xdr:rowOff>19050</xdr:rowOff>
    </xdr:from>
    <xdr:to>
      <xdr:col>1</xdr:col>
      <xdr:colOff>330200</xdr:colOff>
      <xdr:row>72</xdr:row>
      <xdr:rowOff>6350</xdr:rowOff>
    </xdr:to>
    <xdr:sp macro="" textlink="">
      <xdr:nvSpPr>
        <xdr:cNvPr id="173" name="Down Arrow 172">
          <a:extLst>
            <a:ext uri="{FF2B5EF4-FFF2-40B4-BE49-F238E27FC236}">
              <a16:creationId xmlns:a16="http://schemas.microsoft.com/office/drawing/2014/main" id="{846F9ABA-0423-17B2-7A05-25546677ED22}"/>
            </a:ext>
          </a:extLst>
        </xdr:cNvPr>
        <xdr:cNvSpPr/>
      </xdr:nvSpPr>
      <xdr:spPr>
        <a:xfrm>
          <a:off x="135238363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228600</xdr:colOff>
      <xdr:row>77</xdr:row>
      <xdr:rowOff>0</xdr:rowOff>
    </xdr:from>
    <xdr:to>
      <xdr:col>1</xdr:col>
      <xdr:colOff>330200</xdr:colOff>
      <xdr:row>77</xdr:row>
      <xdr:rowOff>190500</xdr:rowOff>
    </xdr:to>
    <xdr:sp macro="" textlink="">
      <xdr:nvSpPr>
        <xdr:cNvPr id="174" name="Down Arrow 173">
          <a:extLst>
            <a:ext uri="{FF2B5EF4-FFF2-40B4-BE49-F238E27FC236}">
              <a16:creationId xmlns:a16="http://schemas.microsoft.com/office/drawing/2014/main" id="{A49B3325-CEB5-DFB6-23A0-87AAEEA2A56B}"/>
            </a:ext>
          </a:extLst>
        </xdr:cNvPr>
        <xdr:cNvSpPr/>
      </xdr:nvSpPr>
      <xdr:spPr>
        <a:xfrm>
          <a:off x="13523836300" y="157607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215900</xdr:colOff>
      <xdr:row>77</xdr:row>
      <xdr:rowOff>63500</xdr:rowOff>
    </xdr:from>
    <xdr:to>
      <xdr:col>0</xdr:col>
      <xdr:colOff>685800</xdr:colOff>
      <xdr:row>79</xdr:row>
      <xdr:rowOff>101600</xdr:rowOff>
    </xdr:to>
    <xdr:sp macro="" textlink="">
      <xdr:nvSpPr>
        <xdr:cNvPr id="175" name="Smiley Face 174">
          <a:extLst>
            <a:ext uri="{FF2B5EF4-FFF2-40B4-BE49-F238E27FC236}">
              <a16:creationId xmlns:a16="http://schemas.microsoft.com/office/drawing/2014/main" id="{08FC46C7-64AD-AD01-40D4-275BD73AADBE}"/>
            </a:ext>
          </a:extLst>
        </xdr:cNvPr>
        <xdr:cNvSpPr/>
      </xdr:nvSpPr>
      <xdr:spPr>
        <a:xfrm>
          <a:off x="13524306200" y="1582420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196850</xdr:colOff>
      <xdr:row>79</xdr:row>
      <xdr:rowOff>184150</xdr:rowOff>
    </xdr:from>
    <xdr:to>
      <xdr:col>0</xdr:col>
      <xdr:colOff>666750</xdr:colOff>
      <xdr:row>82</xdr:row>
      <xdr:rowOff>19050</xdr:rowOff>
    </xdr:to>
    <xdr:sp macro="" textlink="">
      <xdr:nvSpPr>
        <xdr:cNvPr id="176" name="Smiley Face 175">
          <a:extLst>
            <a:ext uri="{FF2B5EF4-FFF2-40B4-BE49-F238E27FC236}">
              <a16:creationId xmlns:a16="http://schemas.microsoft.com/office/drawing/2014/main" id="{AC7713C7-E721-BCBA-1180-51DF67A0A73F}"/>
            </a:ext>
          </a:extLst>
        </xdr:cNvPr>
        <xdr:cNvSpPr/>
      </xdr:nvSpPr>
      <xdr:spPr>
        <a:xfrm>
          <a:off x="13524325250" y="16351250"/>
          <a:ext cx="469900" cy="444500"/>
        </a:xfrm>
        <a:prstGeom prst="smileyFace">
          <a:avLst>
            <a:gd name="adj" fmla="val 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215900</xdr:colOff>
      <xdr:row>79</xdr:row>
      <xdr:rowOff>12700</xdr:rowOff>
    </xdr:from>
    <xdr:ext cx="9979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?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342900</xdr:colOff>
      <xdr:row>71</xdr:row>
      <xdr:rowOff>6350</xdr:rowOff>
    </xdr:from>
    <xdr:to>
      <xdr:col>3</xdr:col>
      <xdr:colOff>444500</xdr:colOff>
      <xdr:row>71</xdr:row>
      <xdr:rowOff>196850</xdr:rowOff>
    </xdr:to>
    <xdr:sp macro="" textlink="">
      <xdr:nvSpPr>
        <xdr:cNvPr id="178" name="Down Arrow 177">
          <a:extLst>
            <a:ext uri="{FF2B5EF4-FFF2-40B4-BE49-F238E27FC236}">
              <a16:creationId xmlns:a16="http://schemas.microsoft.com/office/drawing/2014/main" id="{0E5798CA-39F9-A381-7D63-669E08FB0F89}"/>
            </a:ext>
          </a:extLst>
        </xdr:cNvPr>
        <xdr:cNvSpPr/>
      </xdr:nvSpPr>
      <xdr:spPr>
        <a:xfrm>
          <a:off x="13522071000" y="145224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298450</xdr:colOff>
      <xdr:row>79</xdr:row>
      <xdr:rowOff>12700</xdr:rowOff>
    </xdr:from>
    <xdr:to>
      <xdr:col>3</xdr:col>
      <xdr:colOff>400050</xdr:colOff>
      <xdr:row>80</xdr:row>
      <xdr:rowOff>0</xdr:rowOff>
    </xdr:to>
    <xdr:sp macro="" textlink="">
      <xdr:nvSpPr>
        <xdr:cNvPr id="179" name="Down Arrow 178">
          <a:extLst>
            <a:ext uri="{FF2B5EF4-FFF2-40B4-BE49-F238E27FC236}">
              <a16:creationId xmlns:a16="http://schemas.microsoft.com/office/drawing/2014/main" id="{795F9A0F-C71B-68DE-DC23-3249E069C5DF}"/>
            </a:ext>
          </a:extLst>
        </xdr:cNvPr>
        <xdr:cNvSpPr/>
      </xdr:nvSpPr>
      <xdr:spPr>
        <a:xfrm>
          <a:off x="13522115450" y="161798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387350</xdr:colOff>
      <xdr:row>81</xdr:row>
      <xdr:rowOff>57150</xdr:rowOff>
    </xdr:from>
    <xdr:to>
      <xdr:col>5</xdr:col>
      <xdr:colOff>31750</xdr:colOff>
      <xdr:row>83</xdr:row>
      <xdr:rowOff>95250</xdr:rowOff>
    </xdr:to>
    <xdr:sp macro="" textlink="">
      <xdr:nvSpPr>
        <xdr:cNvPr id="180" name="Smiley Face 179">
          <a:extLst>
            <a:ext uri="{FF2B5EF4-FFF2-40B4-BE49-F238E27FC236}">
              <a16:creationId xmlns:a16="http://schemas.microsoft.com/office/drawing/2014/main" id="{EC7B36A4-2A7B-BA4D-A25F-1902D1C543EC}"/>
            </a:ext>
          </a:extLst>
        </xdr:cNvPr>
        <xdr:cNvSpPr/>
      </xdr:nvSpPr>
      <xdr:spPr>
        <a:xfrm>
          <a:off x="13520832750" y="1663065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165100</xdr:colOff>
      <xdr:row>83</xdr:row>
      <xdr:rowOff>184150</xdr:rowOff>
    </xdr:from>
    <xdr:to>
      <xdr:col>6</xdr:col>
      <xdr:colOff>584200</xdr:colOff>
      <xdr:row>85</xdr:row>
      <xdr:rowOff>146050</xdr:rowOff>
    </xdr:to>
    <xdr:sp macro="" textlink="">
      <xdr:nvSpPr>
        <xdr:cNvPr id="182" name="Left Brace 181">
          <a:extLst>
            <a:ext uri="{FF2B5EF4-FFF2-40B4-BE49-F238E27FC236}">
              <a16:creationId xmlns:a16="http://schemas.microsoft.com/office/drawing/2014/main" id="{46F54DE2-4918-29D7-0183-710CFB6C4BF8}"/>
            </a:ext>
          </a:extLst>
        </xdr:cNvPr>
        <xdr:cNvSpPr/>
      </xdr:nvSpPr>
      <xdr:spPr>
        <a:xfrm rot="16200000">
          <a:off x="13521956700" y="14662150"/>
          <a:ext cx="368300" cy="5372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151192</xdr:colOff>
      <xdr:row>103</xdr:row>
      <xdr:rowOff>26609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_0∗</a:t>
              </a:r>
              <a:r>
                <a:rPr lang="en-US" sz="1100" b="0" i="0">
                  <a:latin typeface="Cambria Math" panose="02040503050406030204" pitchFamily="18" charset="0"/>
                </a:rPr>
                <a:t>𝑇_0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774097</xdr:colOff>
      <xdr:row>103</xdr:row>
      <xdr:rowOff>44751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0</xdr:colOff>
      <xdr:row>116</xdr:row>
      <xdr:rowOff>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508001</xdr:colOff>
      <xdr:row>118</xdr:row>
      <xdr:rowOff>42333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671287</xdr:colOff>
      <xdr:row>122</xdr:row>
      <xdr:rowOff>48380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↓↓↓↓↓↓↓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↑𝑃_1∗𝑄_1↓↓↓↓↓↓↓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120953</xdr:colOff>
      <xdr:row>126</xdr:row>
      <xdr:rowOff>6048</xdr:rowOff>
    </xdr:from>
    <xdr:ext cx="14995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</a:t>
              </a:r>
              <a:r>
                <a:rPr lang="he-IL" sz="1100" b="0" i="0">
                  <a:latin typeface="Cambria Math" panose="02040503050406030204" pitchFamily="18" charset="0"/>
                </a:rPr>
                <a:t> (לל״ש)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290286</xdr:colOff>
      <xdr:row>129</xdr:row>
      <xdr:rowOff>12095</xdr:rowOff>
    </xdr:from>
    <xdr:ext cx="1437869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187476</xdr:colOff>
      <xdr:row>146</xdr:row>
      <xdr:rowOff>48381</xdr:rowOff>
    </xdr:from>
    <xdr:ext cx="165558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לל״ש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 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𝑄↓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127000</xdr:colOff>
      <xdr:row>148</xdr:row>
      <xdr:rowOff>181428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373529</xdr:colOff>
      <xdr:row>189</xdr:row>
      <xdr:rowOff>194236</xdr:rowOff>
    </xdr:from>
    <xdr:to>
      <xdr:col>13</xdr:col>
      <xdr:colOff>635000</xdr:colOff>
      <xdr:row>195</xdr:row>
      <xdr:rowOff>89647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553D1426-8211-D41A-C946-3FCACF463D2A}"/>
            </a:ext>
          </a:extLst>
        </xdr:cNvPr>
        <xdr:cNvSpPr/>
      </xdr:nvSpPr>
      <xdr:spPr>
        <a:xfrm>
          <a:off x="13574776000" y="38630412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12</xdr:col>
      <xdr:colOff>224117</xdr:colOff>
      <xdr:row>190</xdr:row>
      <xdr:rowOff>52294</xdr:rowOff>
    </xdr:from>
    <xdr:to>
      <xdr:col>12</xdr:col>
      <xdr:colOff>814294</xdr:colOff>
      <xdr:row>192</xdr:row>
      <xdr:rowOff>22412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C3FE9262-F22D-AA26-D86B-B9CEC066A49D}"/>
            </a:ext>
          </a:extLst>
        </xdr:cNvPr>
        <xdr:cNvCxnSpPr/>
      </xdr:nvCxnSpPr>
      <xdr:spPr>
        <a:xfrm flipH="1">
          <a:off x="13575425941" y="38690176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418352</xdr:colOff>
      <xdr:row>189</xdr:row>
      <xdr:rowOff>29883</xdr:rowOff>
    </xdr:from>
    <xdr:to>
      <xdr:col>12</xdr:col>
      <xdr:colOff>806823</xdr:colOff>
      <xdr:row>192</xdr:row>
      <xdr:rowOff>7471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CA441C2A-EECD-71C3-9BFE-3DE8B7531563}"/>
            </a:ext>
          </a:extLst>
        </xdr:cNvPr>
        <xdr:cNvCxnSpPr/>
      </xdr:nvCxnSpPr>
      <xdr:spPr>
        <a:xfrm flipH="1">
          <a:off x="13575433412" y="38466059"/>
          <a:ext cx="388471" cy="58270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545353</xdr:colOff>
      <xdr:row>190</xdr:row>
      <xdr:rowOff>29883</xdr:rowOff>
    </xdr:from>
    <xdr:to>
      <xdr:col>15</xdr:col>
      <xdr:colOff>806824</xdr:colOff>
      <xdr:row>195</xdr:row>
      <xdr:rowOff>127000</xdr:rowOff>
    </xdr:to>
    <xdr:sp macro="" textlink="">
      <xdr:nvSpPr>
        <xdr:cNvPr id="198" name="Oval 197">
          <a:extLst>
            <a:ext uri="{FF2B5EF4-FFF2-40B4-BE49-F238E27FC236}">
              <a16:creationId xmlns:a16="http://schemas.microsoft.com/office/drawing/2014/main" id="{69446207-AE92-AD32-716E-7F394537FE5E}"/>
            </a:ext>
          </a:extLst>
        </xdr:cNvPr>
        <xdr:cNvSpPr/>
      </xdr:nvSpPr>
      <xdr:spPr>
        <a:xfrm>
          <a:off x="13572945706" y="38667765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14</xdr:col>
      <xdr:colOff>395941</xdr:colOff>
      <xdr:row>190</xdr:row>
      <xdr:rowOff>89647</xdr:rowOff>
    </xdr:from>
    <xdr:to>
      <xdr:col>15</xdr:col>
      <xdr:colOff>156883</xdr:colOff>
      <xdr:row>192</xdr:row>
      <xdr:rowOff>59765</xdr:rowOff>
    </xdr:to>
    <xdr:cxnSp macro="">
      <xdr:nvCxnSpPr>
        <xdr:cNvPr id="199" name="Straight Connector 198">
          <a:extLst>
            <a:ext uri="{FF2B5EF4-FFF2-40B4-BE49-F238E27FC236}">
              <a16:creationId xmlns:a16="http://schemas.microsoft.com/office/drawing/2014/main" id="{CF8949D1-5D83-19F3-BF5A-83CA305844D4}"/>
            </a:ext>
          </a:extLst>
        </xdr:cNvPr>
        <xdr:cNvCxnSpPr/>
      </xdr:nvCxnSpPr>
      <xdr:spPr>
        <a:xfrm flipH="1">
          <a:off x="13573595647" y="38727529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149412</xdr:colOff>
      <xdr:row>188</xdr:row>
      <xdr:rowOff>119529</xdr:rowOff>
    </xdr:from>
    <xdr:to>
      <xdr:col>15</xdr:col>
      <xdr:colOff>537883</xdr:colOff>
      <xdr:row>192</xdr:row>
      <xdr:rowOff>44824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607F5C30-AADE-F794-7277-3959556E1671}"/>
            </a:ext>
          </a:extLst>
        </xdr:cNvPr>
        <xdr:cNvCxnSpPr/>
      </xdr:nvCxnSpPr>
      <xdr:spPr>
        <a:xfrm>
          <a:off x="13573214647" y="38354000"/>
          <a:ext cx="388471" cy="73211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739588</xdr:colOff>
      <xdr:row>192</xdr:row>
      <xdr:rowOff>127000</xdr:rowOff>
    </xdr:from>
    <xdr:to>
      <xdr:col>14</xdr:col>
      <xdr:colOff>485589</xdr:colOff>
      <xdr:row>193</xdr:row>
      <xdr:rowOff>119529</xdr:rowOff>
    </xdr:to>
    <xdr:sp macro="" textlink="">
      <xdr:nvSpPr>
        <xdr:cNvPr id="202" name="Right Arrow 201">
          <a:extLst>
            <a:ext uri="{FF2B5EF4-FFF2-40B4-BE49-F238E27FC236}">
              <a16:creationId xmlns:a16="http://schemas.microsoft.com/office/drawing/2014/main" id="{D23FAF77-02B4-2508-E24B-CB9FB665210D}"/>
            </a:ext>
          </a:extLst>
        </xdr:cNvPr>
        <xdr:cNvSpPr/>
      </xdr:nvSpPr>
      <xdr:spPr>
        <a:xfrm>
          <a:off x="13574096176" y="39168294"/>
          <a:ext cx="575236" cy="19423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605117</xdr:colOff>
      <xdr:row>32</xdr:row>
      <xdr:rowOff>119530</xdr:rowOff>
    </xdr:from>
    <xdr:to>
      <xdr:col>5</xdr:col>
      <xdr:colOff>298824</xdr:colOff>
      <xdr:row>34</xdr:row>
      <xdr:rowOff>67235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C6532E51-90C3-B01E-177D-3CB74324E139}"/>
            </a:ext>
          </a:extLst>
        </xdr:cNvPr>
        <xdr:cNvCxnSpPr/>
      </xdr:nvCxnSpPr>
      <xdr:spPr>
        <a:xfrm flipH="1" flipV="1">
          <a:off x="13581746059" y="6648824"/>
          <a:ext cx="2181412" cy="3511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530412</xdr:colOff>
      <xdr:row>35</xdr:row>
      <xdr:rowOff>112058</xdr:rowOff>
    </xdr:from>
    <xdr:to>
      <xdr:col>1</xdr:col>
      <xdr:colOff>821765</xdr:colOff>
      <xdr:row>35</xdr:row>
      <xdr:rowOff>112058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6698F05-CB2C-F334-000F-6B5E4E71320A}"/>
            </a:ext>
          </a:extLst>
        </xdr:cNvPr>
        <xdr:cNvCxnSpPr/>
      </xdr:nvCxnSpPr>
      <xdr:spPr>
        <a:xfrm flipH="1">
          <a:off x="13584540059" y="7246470"/>
          <a:ext cx="29135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579438</xdr:colOff>
      <xdr:row>121</xdr:row>
      <xdr:rowOff>103188</xdr:rowOff>
    </xdr:from>
    <xdr:to>
      <xdr:col>7</xdr:col>
      <xdr:colOff>492125</xdr:colOff>
      <xdr:row>121</xdr:row>
      <xdr:rowOff>119063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B92C6383-42FB-18FC-E817-7D300FEEB90F}"/>
            </a:ext>
          </a:extLst>
        </xdr:cNvPr>
        <xdr:cNvCxnSpPr/>
      </xdr:nvCxnSpPr>
      <xdr:spPr>
        <a:xfrm flipH="1" flipV="1">
          <a:off x="13518721375" y="25130126"/>
          <a:ext cx="2389187" cy="158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619125</xdr:colOff>
      <xdr:row>127</xdr:row>
      <xdr:rowOff>127000</xdr:rowOff>
    </xdr:from>
    <xdr:to>
      <xdr:col>7</xdr:col>
      <xdr:colOff>531812</xdr:colOff>
      <xdr:row>127</xdr:row>
      <xdr:rowOff>142875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B79AA7AB-A959-9CAD-F60F-2B234267A7F6}"/>
            </a:ext>
          </a:extLst>
        </xdr:cNvPr>
        <xdr:cNvCxnSpPr/>
      </xdr:nvCxnSpPr>
      <xdr:spPr>
        <a:xfrm flipH="1" flipV="1">
          <a:off x="13518681688" y="26392188"/>
          <a:ext cx="2389187" cy="15875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492125</xdr:colOff>
      <xdr:row>121</xdr:row>
      <xdr:rowOff>95250</xdr:rowOff>
    </xdr:from>
    <xdr:to>
      <xdr:col>7</xdr:col>
      <xdr:colOff>515937</xdr:colOff>
      <xdr:row>127</xdr:row>
      <xdr:rowOff>127000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AD9D6C4C-B0FD-55D3-3797-EC66EFDF1EEE}"/>
            </a:ext>
          </a:extLst>
        </xdr:cNvPr>
        <xdr:cNvCxnSpPr/>
      </xdr:nvCxnSpPr>
      <xdr:spPr>
        <a:xfrm flipV="1">
          <a:off x="13518697563" y="25122188"/>
          <a:ext cx="23812" cy="1270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15875</xdr:colOff>
      <xdr:row>131</xdr:row>
      <xdr:rowOff>150813</xdr:rowOff>
    </xdr:from>
    <xdr:to>
      <xdr:col>17</xdr:col>
      <xdr:colOff>549275</xdr:colOff>
      <xdr:row>148</xdr:row>
      <xdr:rowOff>18208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C7415C4-FAD5-B742-9B00-1A19572B5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0409225" y="27241501"/>
          <a:ext cx="4660900" cy="3375770"/>
        </a:xfrm>
        <a:prstGeom prst="rect">
          <a:avLst/>
        </a:prstGeom>
      </xdr:spPr>
    </xdr:pic>
    <xdr:clientData/>
  </xdr:twoCellAnchor>
  <xdr:twoCellAnchor editAs="oneCell">
    <xdr:from>
      <xdr:col>6</xdr:col>
      <xdr:colOff>761485</xdr:colOff>
      <xdr:row>135</xdr:row>
      <xdr:rowOff>64172</xdr:rowOff>
    </xdr:from>
    <xdr:to>
      <xdr:col>13</xdr:col>
      <xdr:colOff>620940</xdr:colOff>
      <xdr:row>144</xdr:row>
      <xdr:rowOff>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E564E7D-0319-A24D-82F8-E709B120D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3639560" y="27980360"/>
          <a:ext cx="5637955" cy="1793204"/>
        </a:xfrm>
        <a:prstGeom prst="rect">
          <a:avLst/>
        </a:prstGeom>
      </xdr:spPr>
    </xdr:pic>
    <xdr:clientData/>
  </xdr:twoCellAnchor>
  <xdr:twoCellAnchor>
    <xdr:from>
      <xdr:col>3</xdr:col>
      <xdr:colOff>785812</xdr:colOff>
      <xdr:row>147</xdr:row>
      <xdr:rowOff>150812</xdr:rowOff>
    </xdr:from>
    <xdr:to>
      <xdr:col>5</xdr:col>
      <xdr:colOff>166687</xdr:colOff>
      <xdr:row>150</xdr:row>
      <xdr:rowOff>166687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915B8816-BABF-C5F0-F8C0-0113D847DBE5}"/>
            </a:ext>
          </a:extLst>
        </xdr:cNvPr>
        <xdr:cNvCxnSpPr/>
      </xdr:nvCxnSpPr>
      <xdr:spPr>
        <a:xfrm flipH="1">
          <a:off x="13520697813" y="30543500"/>
          <a:ext cx="1031875" cy="635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706437</xdr:colOff>
      <xdr:row>150</xdr:row>
      <xdr:rowOff>166687</xdr:rowOff>
    </xdr:from>
    <xdr:to>
      <xdr:col>5</xdr:col>
      <xdr:colOff>158750</xdr:colOff>
      <xdr:row>153</xdr:row>
      <xdr:rowOff>119062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CA8BDBF-B131-93FA-8570-98470ECDA2B0}"/>
            </a:ext>
          </a:extLst>
        </xdr:cNvPr>
        <xdr:cNvCxnSpPr/>
      </xdr:nvCxnSpPr>
      <xdr:spPr>
        <a:xfrm>
          <a:off x="13520705750" y="31178500"/>
          <a:ext cx="1103313" cy="5715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690562</xdr:colOff>
      <xdr:row>153</xdr:row>
      <xdr:rowOff>103187</xdr:rowOff>
    </xdr:from>
    <xdr:to>
      <xdr:col>3</xdr:col>
      <xdr:colOff>698500</xdr:colOff>
      <xdr:row>155</xdr:row>
      <xdr:rowOff>103187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A28387E-6C1E-2995-AC19-398CB4591D98}"/>
            </a:ext>
          </a:extLst>
        </xdr:cNvPr>
        <xdr:cNvCxnSpPr/>
      </xdr:nvCxnSpPr>
      <xdr:spPr>
        <a:xfrm>
          <a:off x="13521817000" y="31734125"/>
          <a:ext cx="7938" cy="4127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293687</xdr:colOff>
      <xdr:row>155</xdr:row>
      <xdr:rowOff>87313</xdr:rowOff>
    </xdr:from>
    <xdr:to>
      <xdr:col>3</xdr:col>
      <xdr:colOff>690562</xdr:colOff>
      <xdr:row>157</xdr:row>
      <xdr:rowOff>119063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4E339BC-E00B-CD85-5300-E80FC782A7C0}"/>
            </a:ext>
          </a:extLst>
        </xdr:cNvPr>
        <xdr:cNvCxnSpPr/>
      </xdr:nvCxnSpPr>
      <xdr:spPr>
        <a:xfrm>
          <a:off x="13521824938" y="32131001"/>
          <a:ext cx="396875" cy="4445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301624</xdr:colOff>
      <xdr:row>157</xdr:row>
      <xdr:rowOff>119063</xdr:rowOff>
    </xdr:from>
    <xdr:to>
      <xdr:col>3</xdr:col>
      <xdr:colOff>301625</xdr:colOff>
      <xdr:row>159</xdr:row>
      <xdr:rowOff>134937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FF79354-784A-6EF6-000E-BC9F1DC5FD87}"/>
            </a:ext>
          </a:extLst>
        </xdr:cNvPr>
        <xdr:cNvCxnSpPr/>
      </xdr:nvCxnSpPr>
      <xdr:spPr>
        <a:xfrm flipH="1">
          <a:off x="13522213875" y="32575501"/>
          <a:ext cx="1" cy="42862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142875</xdr:colOff>
      <xdr:row>159</xdr:row>
      <xdr:rowOff>127000</xdr:rowOff>
    </xdr:from>
    <xdr:to>
      <xdr:col>3</xdr:col>
      <xdr:colOff>309561</xdr:colOff>
      <xdr:row>161</xdr:row>
      <xdr:rowOff>23812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EC69E1FF-E582-D462-BCA2-E16396EF880D}"/>
            </a:ext>
          </a:extLst>
        </xdr:cNvPr>
        <xdr:cNvCxnSpPr/>
      </xdr:nvCxnSpPr>
      <xdr:spPr>
        <a:xfrm>
          <a:off x="13522205939" y="32996188"/>
          <a:ext cx="166686" cy="309562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658812</xdr:colOff>
      <xdr:row>162</xdr:row>
      <xdr:rowOff>39687</xdr:rowOff>
    </xdr:from>
    <xdr:to>
      <xdr:col>3</xdr:col>
      <xdr:colOff>71436</xdr:colOff>
      <xdr:row>166</xdr:row>
      <xdr:rowOff>87312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6DC6A38A-CF2B-03A8-FD75-CEA3231E52DA}"/>
            </a:ext>
          </a:extLst>
        </xdr:cNvPr>
        <xdr:cNvCxnSpPr/>
      </xdr:nvCxnSpPr>
      <xdr:spPr>
        <a:xfrm>
          <a:off x="13522444064" y="33528000"/>
          <a:ext cx="1063624" cy="889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238124</xdr:colOff>
      <xdr:row>167</xdr:row>
      <xdr:rowOff>206374</xdr:rowOff>
    </xdr:from>
    <xdr:to>
      <xdr:col>1</xdr:col>
      <xdr:colOff>238125</xdr:colOff>
      <xdr:row>169</xdr:row>
      <xdr:rowOff>87312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7EBD93F7-617A-51FF-C5A3-CBA62692BE8E}"/>
            </a:ext>
          </a:extLst>
        </xdr:cNvPr>
        <xdr:cNvCxnSpPr/>
      </xdr:nvCxnSpPr>
      <xdr:spPr>
        <a:xfrm flipH="1">
          <a:off x="13523928375" y="34742437"/>
          <a:ext cx="1" cy="29368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266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308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367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406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442</xdr:row>
      <xdr:rowOff>0</xdr:rowOff>
    </xdr:from>
    <xdr:to>
      <xdr:col>7</xdr:col>
      <xdr:colOff>119944</xdr:colOff>
      <xdr:row>456</xdr:row>
      <xdr:rowOff>37040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471</xdr:row>
      <xdr:rowOff>163711</xdr:rowOff>
    </xdr:from>
    <xdr:to>
      <xdr:col>6</xdr:col>
      <xdr:colOff>754062</xdr:colOff>
      <xdr:row>489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473</xdr:row>
      <xdr:rowOff>94838</xdr:rowOff>
    </xdr:from>
    <xdr:to>
      <xdr:col>11</xdr:col>
      <xdr:colOff>461817</xdr:colOff>
      <xdr:row>483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481</xdr:row>
      <xdr:rowOff>131948</xdr:rowOff>
    </xdr:from>
    <xdr:to>
      <xdr:col>12</xdr:col>
      <xdr:colOff>78344</xdr:colOff>
      <xdr:row>481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472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481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474</xdr:row>
      <xdr:rowOff>136071</xdr:rowOff>
    </xdr:from>
    <xdr:to>
      <xdr:col>11</xdr:col>
      <xdr:colOff>465941</xdr:colOff>
      <xdr:row>480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475</xdr:row>
      <xdr:rowOff>8247</xdr:rowOff>
    </xdr:from>
    <xdr:to>
      <xdr:col>11</xdr:col>
      <xdr:colOff>449447</xdr:colOff>
      <xdr:row>481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474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474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481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480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484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485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481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478</xdr:row>
      <xdr:rowOff>37111</xdr:rowOff>
    </xdr:from>
    <xdr:to>
      <xdr:col>10</xdr:col>
      <xdr:colOff>457695</xdr:colOff>
      <xdr:row>481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478</xdr:row>
      <xdr:rowOff>20617</xdr:rowOff>
    </xdr:from>
    <xdr:to>
      <xdr:col>11</xdr:col>
      <xdr:colOff>470064</xdr:colOff>
      <xdr:row>478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487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477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478</xdr:row>
      <xdr:rowOff>49480</xdr:rowOff>
    </xdr:from>
    <xdr:to>
      <xdr:col>11</xdr:col>
      <xdr:colOff>437077</xdr:colOff>
      <xdr:row>480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489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475</xdr:row>
      <xdr:rowOff>41234</xdr:rowOff>
    </xdr:from>
    <xdr:to>
      <xdr:col>11</xdr:col>
      <xdr:colOff>441200</xdr:colOff>
      <xdr:row>478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493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499</xdr:row>
      <xdr:rowOff>1</xdr:rowOff>
    </xdr:from>
    <xdr:to>
      <xdr:col>7</xdr:col>
      <xdr:colOff>212531</xdr:colOff>
      <xdr:row>520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501</xdr:row>
      <xdr:rowOff>196979</xdr:rowOff>
    </xdr:from>
    <xdr:to>
      <xdr:col>12</xdr:col>
      <xdr:colOff>497632</xdr:colOff>
      <xdr:row>520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518</xdr:row>
      <xdr:rowOff>88123</xdr:rowOff>
    </xdr:from>
    <xdr:to>
      <xdr:col>13</xdr:col>
      <xdr:colOff>5184</xdr:colOff>
      <xdr:row>518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517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500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507</xdr:row>
      <xdr:rowOff>57020</xdr:rowOff>
    </xdr:from>
    <xdr:to>
      <xdr:col>12</xdr:col>
      <xdr:colOff>502816</xdr:colOff>
      <xdr:row>518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511</xdr:row>
      <xdr:rowOff>129591</xdr:rowOff>
    </xdr:from>
    <xdr:to>
      <xdr:col>12</xdr:col>
      <xdr:colOff>492448</xdr:colOff>
      <xdr:row>518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506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511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518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518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504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516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514</xdr:row>
      <xdr:rowOff>72572</xdr:rowOff>
    </xdr:from>
    <xdr:to>
      <xdr:col>12</xdr:col>
      <xdr:colOff>513183</xdr:colOff>
      <xdr:row>514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514</xdr:row>
      <xdr:rowOff>93307</xdr:rowOff>
    </xdr:from>
    <xdr:to>
      <xdr:col>11</xdr:col>
      <xdr:colOff>160693</xdr:colOff>
      <xdr:row>518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518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514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511</xdr:row>
      <xdr:rowOff>181428</xdr:rowOff>
    </xdr:from>
    <xdr:to>
      <xdr:col>12</xdr:col>
      <xdr:colOff>482081</xdr:colOff>
      <xdr:row>514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514</xdr:row>
      <xdr:rowOff>88122</xdr:rowOff>
    </xdr:from>
    <xdr:to>
      <xdr:col>11</xdr:col>
      <xdr:colOff>181428</xdr:colOff>
      <xdr:row>518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515</xdr:row>
      <xdr:rowOff>150327</xdr:rowOff>
    </xdr:from>
    <xdr:to>
      <xdr:col>10</xdr:col>
      <xdr:colOff>730898</xdr:colOff>
      <xdr:row>517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 editAs="oneCell">
    <xdr:from>
      <xdr:col>12</xdr:col>
      <xdr:colOff>19050</xdr:colOff>
      <xdr:row>136</xdr:row>
      <xdr:rowOff>134098</xdr:rowOff>
    </xdr:from>
    <xdr:to>
      <xdr:col>17</xdr:col>
      <xdr:colOff>184150</xdr:colOff>
      <xdr:row>149</xdr:row>
      <xdr:rowOff>70549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3A9C828-E908-586E-C4E5-4EE442266F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510774350" y="27781998"/>
          <a:ext cx="4292600" cy="2578051"/>
        </a:xfrm>
        <a:prstGeom prst="rect">
          <a:avLst/>
        </a:prstGeom>
      </xdr:spPr>
    </xdr:pic>
    <xdr:clientData/>
  </xdr:twoCellAnchor>
  <xdr:twoCellAnchor editAs="oneCell">
    <xdr:from>
      <xdr:col>8</xdr:col>
      <xdr:colOff>424988</xdr:colOff>
      <xdr:row>174</xdr:row>
      <xdr:rowOff>133350</xdr:rowOff>
    </xdr:from>
    <xdr:to>
      <xdr:col>12</xdr:col>
      <xdr:colOff>127000</xdr:colOff>
      <xdr:row>184</xdr:row>
      <xdr:rowOff>73549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50069785-2FDF-D6E0-D5C3-536B8FAC6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514959000" y="35502850"/>
          <a:ext cx="3004012" cy="197219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0</xdr:rowOff>
    </xdr:from>
    <xdr:to>
      <xdr:col>8</xdr:col>
      <xdr:colOff>241300</xdr:colOff>
      <xdr:row>27</xdr:row>
      <xdr:rowOff>955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CAD775-4DEE-234A-C248-8D17EF070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146700" y="2032000"/>
          <a:ext cx="6845300" cy="3251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8</xdr:col>
      <xdr:colOff>368300</xdr:colOff>
      <xdr:row>47</xdr:row>
      <xdr:rowOff>50801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CFBE4E-D63B-EF9F-C5A0-60F3EA0AB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019700" y="6705600"/>
          <a:ext cx="6972300" cy="2082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76200</xdr:rowOff>
    </xdr:from>
    <xdr:to>
      <xdr:col>8</xdr:col>
      <xdr:colOff>190500</xdr:colOff>
      <xdr:row>54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9B8419E-226A-02C0-9770-964E220F3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8197500" y="8610600"/>
          <a:ext cx="6794500" cy="158750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86</xdr:row>
      <xdr:rowOff>114300</xdr:rowOff>
    </xdr:from>
    <xdr:to>
      <xdr:col>8</xdr:col>
      <xdr:colOff>203200</xdr:colOff>
      <xdr:row>118</xdr:row>
      <xdr:rowOff>88898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5CE645-7F09-3BC3-680B-EB106ADDB7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18184800" y="11493500"/>
          <a:ext cx="6731000" cy="6477000"/>
        </a:xfrm>
        <a:prstGeom prst="rect">
          <a:avLst/>
        </a:prstGeom>
      </xdr:spPr>
    </xdr:pic>
    <xdr:clientData/>
  </xdr:twoCellAnchor>
  <xdr:twoCellAnchor>
    <xdr:from>
      <xdr:col>14</xdr:col>
      <xdr:colOff>605692</xdr:colOff>
      <xdr:row>48</xdr:row>
      <xdr:rowOff>9769</xdr:rowOff>
    </xdr:from>
    <xdr:to>
      <xdr:col>14</xdr:col>
      <xdr:colOff>654538</xdr:colOff>
      <xdr:row>62</xdr:row>
      <xdr:rowOff>48847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73F7208-4BD9-8A03-730A-EB29DA7CBB56}"/>
            </a:ext>
          </a:extLst>
        </xdr:cNvPr>
        <xdr:cNvCxnSpPr/>
      </xdr:nvCxnSpPr>
      <xdr:spPr>
        <a:xfrm flipH="1" flipV="1">
          <a:off x="13592741615" y="9261231"/>
          <a:ext cx="48846" cy="291123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302846</xdr:colOff>
      <xdr:row>61</xdr:row>
      <xdr:rowOff>175846</xdr:rowOff>
    </xdr:from>
    <xdr:to>
      <xdr:col>15</xdr:col>
      <xdr:colOff>58615</xdr:colOff>
      <xdr:row>62</xdr:row>
      <xdr:rowOff>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A95D202A-8F7A-25C8-167C-2486B52E20CD}"/>
            </a:ext>
          </a:extLst>
        </xdr:cNvPr>
        <xdr:cNvCxnSpPr/>
      </xdr:nvCxnSpPr>
      <xdr:spPr>
        <a:xfrm>
          <a:off x="13592507154" y="12094308"/>
          <a:ext cx="3907692" cy="2930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761999</xdr:colOff>
      <xdr:row>61</xdr:row>
      <xdr:rowOff>109415</xdr:rowOff>
    </xdr:from>
    <xdr:ext cx="1557192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0F96FAD-9FD2-C8AD-F147-3D2144868749}"/>
                </a:ext>
              </a:extLst>
            </xdr:cNvPr>
            <xdr:cNvSpPr txBox="1"/>
          </xdr:nvSpPr>
          <xdr:spPr>
            <a:xfrm>
              <a:off x="13596059270" y="12027877"/>
              <a:ext cx="155719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𝑇𝑟𝑢𝑐𝑘𝑠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20F96FAD-9FD2-C8AD-F147-3D2144868749}"/>
                </a:ext>
              </a:extLst>
            </xdr:cNvPr>
            <xdr:cNvSpPr txBox="1"/>
          </xdr:nvSpPr>
          <xdr:spPr>
            <a:xfrm>
              <a:off x="13596059270" y="12027877"/>
              <a:ext cx="155719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 (𝑇𝑟𝑢𝑐𝑘𝑠)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674077</xdr:colOff>
      <xdr:row>46</xdr:row>
      <xdr:rowOff>187569</xdr:rowOff>
    </xdr:from>
    <xdr:ext cx="1557192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99CFCF-245E-621C-E52D-43C37B418519}"/>
                </a:ext>
              </a:extLst>
            </xdr:cNvPr>
            <xdr:cNvSpPr txBox="1"/>
          </xdr:nvSpPr>
          <xdr:spPr>
            <a:xfrm>
              <a:off x="13591995269" y="9028723"/>
              <a:ext cx="155719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𝐵𝑢𝑠𝑒𝑠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F099CFCF-245E-621C-E52D-43C37B418519}"/>
                </a:ext>
              </a:extLst>
            </xdr:cNvPr>
            <xdr:cNvSpPr txBox="1"/>
          </xdr:nvSpPr>
          <xdr:spPr>
            <a:xfrm>
              <a:off x="13591995269" y="9028723"/>
              <a:ext cx="155719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 (𝐵𝑢𝑠𝑒𝑠)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54429</xdr:colOff>
      <xdr:row>38</xdr:row>
      <xdr:rowOff>81643</xdr:rowOff>
    </xdr:from>
    <xdr:to>
      <xdr:col>6</xdr:col>
      <xdr:colOff>390072</xdr:colOff>
      <xdr:row>39</xdr:row>
      <xdr:rowOff>145143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88B93487-767B-008B-E440-FEA621596674}"/>
            </a:ext>
          </a:extLst>
        </xdr:cNvPr>
        <xdr:cNvSpPr/>
      </xdr:nvSpPr>
      <xdr:spPr>
        <a:xfrm>
          <a:off x="13519648928" y="7701643"/>
          <a:ext cx="335643" cy="26307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X</a:t>
          </a:r>
        </a:p>
      </xdr:txBody>
    </xdr:sp>
    <xdr:clientData/>
  </xdr:twoCellAnchor>
  <xdr:twoCellAnchor>
    <xdr:from>
      <xdr:col>6</xdr:col>
      <xdr:colOff>780143</xdr:colOff>
      <xdr:row>38</xdr:row>
      <xdr:rowOff>81643</xdr:rowOff>
    </xdr:from>
    <xdr:to>
      <xdr:col>7</xdr:col>
      <xdr:colOff>290286</xdr:colOff>
      <xdr:row>39</xdr:row>
      <xdr:rowOff>145143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7DD0BCE6-2814-4612-E801-C42293F8E4A5}"/>
            </a:ext>
          </a:extLst>
        </xdr:cNvPr>
        <xdr:cNvSpPr/>
      </xdr:nvSpPr>
      <xdr:spPr>
        <a:xfrm>
          <a:off x="13518923214" y="7701643"/>
          <a:ext cx="335643" cy="26307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Y</a:t>
          </a:r>
        </a:p>
      </xdr:txBody>
    </xdr:sp>
    <xdr:clientData/>
  </xdr:twoCellAnchor>
  <xdr:oneCellAnchor>
    <xdr:from>
      <xdr:col>14</xdr:col>
      <xdr:colOff>619125</xdr:colOff>
      <xdr:row>52</xdr:row>
      <xdr:rowOff>155819</xdr:rowOff>
    </xdr:from>
    <xdr:ext cx="34214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4525AC4F-D8DA-AEAF-0C86-8A777F603D5C}"/>
                </a:ext>
              </a:extLst>
            </xdr:cNvPr>
            <xdr:cNvSpPr txBox="1"/>
          </xdr:nvSpPr>
          <xdr:spPr>
            <a:xfrm>
              <a:off x="13512473731" y="10903194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4525AC4F-D8DA-AEAF-0C86-8A777F603D5C}"/>
                </a:ext>
              </a:extLst>
            </xdr:cNvPr>
            <xdr:cNvSpPr txBox="1"/>
          </xdr:nvSpPr>
          <xdr:spPr>
            <a:xfrm>
              <a:off x="13512473731" y="10903194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12</xdr:col>
      <xdr:colOff>555625</xdr:colOff>
      <xdr:row>62</xdr:row>
      <xdr:rowOff>12944</xdr:rowOff>
    </xdr:from>
    <xdr:ext cx="34214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8D99F6-C6A3-E217-4D57-0CFFAB206386}"/>
                </a:ext>
              </a:extLst>
            </xdr:cNvPr>
            <xdr:cNvSpPr txBox="1"/>
          </xdr:nvSpPr>
          <xdr:spPr>
            <a:xfrm>
              <a:off x="13514188231" y="12824069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6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8D99F6-C6A3-E217-4D57-0CFFAB206386}"/>
                </a:ext>
              </a:extLst>
            </xdr:cNvPr>
            <xdr:cNvSpPr txBox="1"/>
          </xdr:nvSpPr>
          <xdr:spPr>
            <a:xfrm>
              <a:off x="13514188231" y="12824069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6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12</xdr:col>
      <xdr:colOff>726697</xdr:colOff>
      <xdr:row>53</xdr:row>
      <xdr:rowOff>36327</xdr:rowOff>
    </xdr:from>
    <xdr:to>
      <xdr:col>14</xdr:col>
      <xdr:colOff>619125</xdr:colOff>
      <xdr:row>62</xdr:row>
      <xdr:rowOff>12944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78581718-0A70-4773-4AD8-C45440214432}"/>
            </a:ext>
          </a:extLst>
        </xdr:cNvPr>
        <xdr:cNvCxnSpPr>
          <a:stCxn id="15" idx="3"/>
          <a:endCxn id="16" idx="0"/>
        </xdr:cNvCxnSpPr>
      </xdr:nvCxnSpPr>
      <xdr:spPr>
        <a:xfrm>
          <a:off x="13512815875" y="10990077"/>
          <a:ext cx="1543428" cy="1833992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7</xdr:col>
      <xdr:colOff>269875</xdr:colOff>
      <xdr:row>43</xdr:row>
      <xdr:rowOff>42862</xdr:rowOff>
    </xdr:from>
    <xdr:ext cx="3256123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0D23F5D6-057D-487F-B8DF-1A3E05DE7526}"/>
                </a:ext>
              </a:extLst>
            </xdr:cNvPr>
            <xdr:cNvSpPr txBox="1"/>
          </xdr:nvSpPr>
          <xdr:spPr>
            <a:xfrm>
              <a:off x="13515687502" y="8932862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𝑌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𝑃𝑜𝑎𝑙𝑖𝑚</m:t>
                        </m:r>
                      </m:e>
                    </m:d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0D23F5D6-057D-487F-B8DF-1A3E05DE7526}"/>
                </a:ext>
              </a:extLst>
            </xdr:cNvPr>
            <xdr:cNvSpPr txBox="1"/>
          </xdr:nvSpPr>
          <xdr:spPr>
            <a:xfrm>
              <a:off x="13515687502" y="8932862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𝑌(𝑃𝑜𝑎𝑙𝑖𝑚)=12−2𝑋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11</xdr:col>
      <xdr:colOff>563562</xdr:colOff>
      <xdr:row>62</xdr:row>
      <xdr:rowOff>20882</xdr:rowOff>
    </xdr:from>
    <xdr:ext cx="34214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FAF2B38-C6C7-5FC6-E3DC-B7E36209F0FB}"/>
                </a:ext>
              </a:extLst>
            </xdr:cNvPr>
            <xdr:cNvSpPr txBox="1"/>
          </xdr:nvSpPr>
          <xdr:spPr>
            <a:xfrm>
              <a:off x="13515005794" y="12832007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8</m:t>
                    </m:r>
                  </m:oMath>
                </m:oMathPara>
              </a14:m>
              <a:endParaRPr lang="en-US" sz="1100">
                <a:solidFill>
                  <a:srgbClr val="EE0000"/>
                </a:solidFill>
              </a:endParaRPr>
            </a:p>
          </xdr:txBody>
        </xdr:sp>
      </mc:Choice>
      <mc:Fallback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FAF2B38-C6C7-5FC6-E3DC-B7E36209F0FB}"/>
                </a:ext>
              </a:extLst>
            </xdr:cNvPr>
            <xdr:cNvSpPr txBox="1"/>
          </xdr:nvSpPr>
          <xdr:spPr>
            <a:xfrm>
              <a:off x="13515005794" y="12832007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8</a:t>
              </a:r>
              <a:endParaRPr lang="en-US" sz="1100">
                <a:solidFill>
                  <a:srgbClr val="EE0000"/>
                </a:solidFill>
              </a:endParaRPr>
            </a:p>
          </xdr:txBody>
        </xdr:sp>
      </mc:Fallback>
    </mc:AlternateContent>
    <xdr:clientData/>
  </xdr:oneCellAnchor>
  <xdr:oneCellAnchor>
    <xdr:from>
      <xdr:col>14</xdr:col>
      <xdr:colOff>579437</xdr:colOff>
      <xdr:row>55</xdr:row>
      <xdr:rowOff>171694</xdr:rowOff>
    </xdr:from>
    <xdr:ext cx="34214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E7F80D2-4160-8B22-4192-4FB741F33B86}"/>
                </a:ext>
              </a:extLst>
            </xdr:cNvPr>
            <xdr:cNvSpPr txBox="1"/>
          </xdr:nvSpPr>
          <xdr:spPr>
            <a:xfrm>
              <a:off x="13512513419" y="11538194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8</m:t>
                    </m:r>
                  </m:oMath>
                </m:oMathPara>
              </a14:m>
              <a:endParaRPr lang="en-US" sz="1100">
                <a:solidFill>
                  <a:srgbClr val="EE0000"/>
                </a:solidFill>
              </a:endParaRPr>
            </a:p>
          </xdr:txBody>
        </xdr:sp>
      </mc:Choice>
      <mc:Fallback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E7F80D2-4160-8B22-4192-4FB741F33B86}"/>
                </a:ext>
              </a:extLst>
            </xdr:cNvPr>
            <xdr:cNvSpPr txBox="1"/>
          </xdr:nvSpPr>
          <xdr:spPr>
            <a:xfrm>
              <a:off x="13512513419" y="11538194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8</a:t>
              </a:r>
              <a:endParaRPr lang="en-US" sz="1100">
                <a:solidFill>
                  <a:srgbClr val="EE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750511</xdr:colOff>
      <xdr:row>56</xdr:row>
      <xdr:rowOff>28389</xdr:rowOff>
    </xdr:from>
    <xdr:to>
      <xdr:col>14</xdr:col>
      <xdr:colOff>603251</xdr:colOff>
      <xdr:row>61</xdr:row>
      <xdr:rowOff>171694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F598831B-0AB4-7633-EF5B-B26AEBA276CA}"/>
            </a:ext>
          </a:extLst>
        </xdr:cNvPr>
        <xdr:cNvCxnSpPr/>
      </xdr:nvCxnSpPr>
      <xdr:spPr>
        <a:xfrm>
          <a:off x="13512831749" y="11601264"/>
          <a:ext cx="2329240" cy="117518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269875</xdr:colOff>
      <xdr:row>44</xdr:row>
      <xdr:rowOff>50800</xdr:rowOff>
    </xdr:from>
    <xdr:ext cx="3256123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FBB94A20-6085-7188-25B2-F25818FFEFCF}"/>
                </a:ext>
              </a:extLst>
            </xdr:cNvPr>
            <xdr:cNvSpPr txBox="1"/>
          </xdr:nvSpPr>
          <xdr:spPr>
            <a:xfrm>
              <a:off x="13515687502" y="9147175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𝑌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𝑀𝑎𝑐h𝑖𝑛𝑒𝑠</m:t>
                        </m:r>
                      </m:e>
                    </m:d>
                    <m:r>
                      <a:rPr lang="en-US" sz="1100" b="0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>
                <a:solidFill>
                  <a:srgbClr val="EE0000"/>
                </a:solidFill>
              </a:endParaRPr>
            </a:p>
          </xdr:txBody>
        </xdr:sp>
      </mc:Choice>
      <mc:Fallback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FBB94A20-6085-7188-25B2-F25818FFEFCF}"/>
                </a:ext>
              </a:extLst>
            </xdr:cNvPr>
            <xdr:cNvSpPr txBox="1"/>
          </xdr:nvSpPr>
          <xdr:spPr>
            <a:xfrm>
              <a:off x="13515687502" y="9147175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𝑌(𝑀𝑎𝑐ℎ𝑖𝑛𝑒𝑠)=8−𝑋</a:t>
              </a:r>
              <a:endParaRPr lang="en-US" sz="1100">
                <a:solidFill>
                  <a:srgbClr val="EE0000"/>
                </a:solidFill>
              </a:endParaRPr>
            </a:p>
          </xdr:txBody>
        </xdr:sp>
      </mc:Fallback>
    </mc:AlternateContent>
    <xdr:clientData/>
  </xdr:oneCellAnchor>
  <xdr:twoCellAnchor>
    <xdr:from>
      <xdr:col>13</xdr:col>
      <xdr:colOff>587375</xdr:colOff>
      <xdr:row>56</xdr:row>
      <xdr:rowOff>68078</xdr:rowOff>
    </xdr:from>
    <xdr:to>
      <xdr:col>14</xdr:col>
      <xdr:colOff>611187</xdr:colOff>
      <xdr:row>58</xdr:row>
      <xdr:rowOff>79376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C63140E5-88E8-906F-2132-47FB093C9B76}"/>
            </a:ext>
          </a:extLst>
        </xdr:cNvPr>
        <xdr:cNvCxnSpPr/>
      </xdr:nvCxnSpPr>
      <xdr:spPr>
        <a:xfrm>
          <a:off x="13512823813" y="11640953"/>
          <a:ext cx="849312" cy="424048"/>
        </a:xfrm>
        <a:prstGeom prst="line">
          <a:avLst/>
        </a:prstGeom>
        <a:ln w="57150"/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769938</xdr:colOff>
      <xdr:row>58</xdr:row>
      <xdr:rowOff>87314</xdr:rowOff>
    </xdr:from>
    <xdr:to>
      <xdr:col>13</xdr:col>
      <xdr:colOff>587376</xdr:colOff>
      <xdr:row>62</xdr:row>
      <xdr:rowOff>2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9E109B8A-F6CA-13D3-C7C5-7EF832B5A6C9}"/>
            </a:ext>
          </a:extLst>
        </xdr:cNvPr>
        <xdr:cNvCxnSpPr/>
      </xdr:nvCxnSpPr>
      <xdr:spPr>
        <a:xfrm>
          <a:off x="13513673124" y="12072939"/>
          <a:ext cx="642938" cy="738188"/>
        </a:xfrm>
        <a:prstGeom prst="line">
          <a:avLst/>
        </a:prstGeom>
        <a:ln w="57150"/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8</xdr:col>
      <xdr:colOff>627063</xdr:colOff>
      <xdr:row>53</xdr:row>
      <xdr:rowOff>106362</xdr:rowOff>
    </xdr:from>
    <xdr:ext cx="3256123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7D73B08C-70DC-A95E-F221-FB7F7A0C6B6D}"/>
                </a:ext>
              </a:extLst>
            </xdr:cNvPr>
            <xdr:cNvSpPr txBox="1"/>
          </xdr:nvSpPr>
          <xdr:spPr>
            <a:xfrm>
              <a:off x="13514504814" y="11060112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12−2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8−</m:t>
                    </m:r>
                    <m:r>
                      <a:rPr lang="en-US" sz="1100" b="0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7D73B08C-70DC-A95E-F221-FB7F7A0C6B6D}"/>
                </a:ext>
              </a:extLst>
            </xdr:cNvPr>
            <xdr:cNvSpPr txBox="1"/>
          </xdr:nvSpPr>
          <xdr:spPr>
            <a:xfrm>
              <a:off x="13514504814" y="11060112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12−2𝑋</a:t>
              </a:r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8−𝑋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oneCellAnchor>
    <xdr:from>
      <xdr:col>8</xdr:col>
      <xdr:colOff>396875</xdr:colOff>
      <xdr:row>54</xdr:row>
      <xdr:rowOff>161924</xdr:rowOff>
    </xdr:from>
    <xdr:ext cx="3256123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811024CF-A931-1EA9-535E-EAA1B3932E9F}"/>
                </a:ext>
              </a:extLst>
            </xdr:cNvPr>
            <xdr:cNvSpPr txBox="1"/>
          </xdr:nvSpPr>
          <xdr:spPr>
            <a:xfrm>
              <a:off x="13514735002" y="11322049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>
                            <a:lumMod val="95000"/>
                            <a:lumOff val="5000"/>
                          </a:schemeClr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solidFill>
                          <a:schemeClr val="tx1">
                            <a:lumMod val="95000"/>
                            <a:lumOff val="5000"/>
                          </a:schemeClr>
                        </a:solidFill>
                        <a:latin typeface="Cambria Math" panose="02040503050406030204" pitchFamily="18" charset="0"/>
                      </a:rPr>
                      <m:t>=4→</m:t>
                    </m:r>
                    <m:r>
                      <a:rPr lang="en-US" sz="1100" b="0" i="1">
                        <a:solidFill>
                          <a:schemeClr val="tx1">
                            <a:lumMod val="95000"/>
                            <a:lumOff val="5000"/>
                          </a:schemeClr>
                        </a:solidFill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solidFill>
                          <a:schemeClr val="tx1">
                            <a:lumMod val="95000"/>
                            <a:lumOff val="5000"/>
                          </a:schemeClr>
                        </a:solidFill>
                        <a:latin typeface="Cambria Math" panose="02040503050406030204" pitchFamily="18" charset="0"/>
                      </a:rPr>
                      <m:t>=8−4=4</m:t>
                    </m:r>
                  </m:oMath>
                </m:oMathPara>
              </a14:m>
              <a:endParaRPr lang="en-US" sz="1100">
                <a:solidFill>
                  <a:schemeClr val="tx1">
                    <a:lumMod val="95000"/>
                    <a:lumOff val="5000"/>
                  </a:schemeClr>
                </a:solidFill>
              </a:endParaRPr>
            </a:p>
          </xdr:txBody>
        </xdr:sp>
      </mc:Choice>
      <mc:Fallback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811024CF-A931-1EA9-535E-EAA1B3932E9F}"/>
                </a:ext>
              </a:extLst>
            </xdr:cNvPr>
            <xdr:cNvSpPr txBox="1"/>
          </xdr:nvSpPr>
          <xdr:spPr>
            <a:xfrm>
              <a:off x="13514735002" y="11322049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chemeClr val="tx1">
                      <a:lumMod val="95000"/>
                      <a:lumOff val="5000"/>
                    </a:schemeClr>
                  </a:solidFill>
                  <a:latin typeface="Cambria Math" panose="02040503050406030204" pitchFamily="18" charset="0"/>
                </a:rPr>
                <a:t>𝑋=4→𝑌=8−4=4</a:t>
              </a:r>
              <a:endParaRPr lang="en-US" sz="1100">
                <a:solidFill>
                  <a:schemeClr val="tx1">
                    <a:lumMod val="95000"/>
                    <a:lumOff val="5000"/>
                  </a:schemeClr>
                </a:solidFill>
              </a:endParaRPr>
            </a:p>
          </xdr:txBody>
        </xdr:sp>
      </mc:Fallback>
    </mc:AlternateContent>
    <xdr:clientData/>
  </xdr:oneCellAnchor>
  <xdr:oneCellAnchor>
    <xdr:from>
      <xdr:col>13</xdr:col>
      <xdr:colOff>412750</xdr:colOff>
      <xdr:row>62</xdr:row>
      <xdr:rowOff>20882</xdr:rowOff>
    </xdr:from>
    <xdr:ext cx="34214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28161EE-E8F8-50DA-2958-490EC4E40B98}"/>
                </a:ext>
              </a:extLst>
            </xdr:cNvPr>
            <xdr:cNvSpPr txBox="1"/>
          </xdr:nvSpPr>
          <xdr:spPr>
            <a:xfrm>
              <a:off x="13513505606" y="12832007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>
                            <a:lumMod val="95000"/>
                            <a:lumOff val="5000"/>
                          </a:schemeClr>
                        </a:solidFill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>
                <a:solidFill>
                  <a:srgbClr val="EE0000"/>
                </a:solidFill>
              </a:endParaRPr>
            </a:p>
          </xdr:txBody>
        </xdr:sp>
      </mc:Choice>
      <mc:Fallback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28161EE-E8F8-50DA-2958-490EC4E40B98}"/>
                </a:ext>
              </a:extLst>
            </xdr:cNvPr>
            <xdr:cNvSpPr txBox="1"/>
          </xdr:nvSpPr>
          <xdr:spPr>
            <a:xfrm>
              <a:off x="13513505606" y="12832007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chemeClr val="tx1">
                      <a:lumMod val="95000"/>
                      <a:lumOff val="5000"/>
                    </a:schemeClr>
                  </a:solidFill>
                  <a:latin typeface="Cambria Math" panose="02040503050406030204" pitchFamily="18" charset="0"/>
                </a:rPr>
                <a:t>4</a:t>
              </a:r>
              <a:endParaRPr lang="en-US" sz="1100">
                <a:solidFill>
                  <a:srgbClr val="EE0000"/>
                </a:solidFill>
              </a:endParaRPr>
            </a:p>
          </xdr:txBody>
        </xdr:sp>
      </mc:Fallback>
    </mc:AlternateContent>
    <xdr:clientData/>
  </xdr:oneCellAnchor>
  <xdr:oneCellAnchor>
    <xdr:from>
      <xdr:col>14</xdr:col>
      <xdr:colOff>603250</xdr:colOff>
      <xdr:row>58</xdr:row>
      <xdr:rowOff>12945</xdr:rowOff>
    </xdr:from>
    <xdr:ext cx="34214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7B32870-53AE-A61D-1557-867ACB304998}"/>
                </a:ext>
              </a:extLst>
            </xdr:cNvPr>
            <xdr:cNvSpPr txBox="1"/>
          </xdr:nvSpPr>
          <xdr:spPr>
            <a:xfrm>
              <a:off x="13512489606" y="11998570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>
                            <a:lumMod val="95000"/>
                            <a:lumOff val="5000"/>
                          </a:schemeClr>
                        </a:solidFill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>
                <a:solidFill>
                  <a:schemeClr val="tx1">
                    <a:lumMod val="95000"/>
                    <a:lumOff val="5000"/>
                  </a:schemeClr>
                </a:solidFill>
              </a:endParaRPr>
            </a:p>
          </xdr:txBody>
        </xdr:sp>
      </mc:Choice>
      <mc:Fallback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17B32870-53AE-A61D-1557-867ACB304998}"/>
                </a:ext>
              </a:extLst>
            </xdr:cNvPr>
            <xdr:cNvSpPr txBox="1"/>
          </xdr:nvSpPr>
          <xdr:spPr>
            <a:xfrm>
              <a:off x="13512489606" y="11998570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chemeClr val="tx1">
                      <a:lumMod val="95000"/>
                      <a:lumOff val="5000"/>
                    </a:schemeClr>
                  </a:solidFill>
                  <a:latin typeface="Cambria Math" panose="02040503050406030204" pitchFamily="18" charset="0"/>
                </a:rPr>
                <a:t>4</a:t>
              </a:r>
              <a:endParaRPr lang="en-US" sz="1100">
                <a:solidFill>
                  <a:schemeClr val="tx1">
                    <a:lumMod val="95000"/>
                    <a:lumOff val="5000"/>
                  </a:schemeClr>
                </a:solidFill>
              </a:endParaRPr>
            </a:p>
          </xdr:txBody>
        </xdr:sp>
      </mc:Fallback>
    </mc:AlternateContent>
    <xdr:clientData/>
  </xdr:oneCellAnchor>
  <xdr:twoCellAnchor>
    <xdr:from>
      <xdr:col>13</xdr:col>
      <xdr:colOff>619125</xdr:colOff>
      <xdr:row>58</xdr:row>
      <xdr:rowOff>99828</xdr:rowOff>
    </xdr:from>
    <xdr:to>
      <xdr:col>14</xdr:col>
      <xdr:colOff>603250</xdr:colOff>
      <xdr:row>58</xdr:row>
      <xdr:rowOff>127000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B3DDFAB3-6FED-7087-7450-08A6F68A8106}"/>
            </a:ext>
          </a:extLst>
        </xdr:cNvPr>
        <xdr:cNvCxnSpPr>
          <a:stCxn id="38" idx="3"/>
        </xdr:cNvCxnSpPr>
      </xdr:nvCxnSpPr>
      <xdr:spPr>
        <a:xfrm>
          <a:off x="13512831750" y="12085453"/>
          <a:ext cx="809625" cy="271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579437</xdr:colOff>
      <xdr:row>58</xdr:row>
      <xdr:rowOff>150813</xdr:rowOff>
    </xdr:from>
    <xdr:to>
      <xdr:col>13</xdr:col>
      <xdr:colOff>579437</xdr:colOff>
      <xdr:row>61</xdr:row>
      <xdr:rowOff>158750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E8E3933C-E6F6-2EED-9515-CA84FB381AC4}"/>
            </a:ext>
          </a:extLst>
        </xdr:cNvPr>
        <xdr:cNvCxnSpPr/>
      </xdr:nvCxnSpPr>
      <xdr:spPr>
        <a:xfrm>
          <a:off x="13513681063" y="12136438"/>
          <a:ext cx="0" cy="62706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134937</xdr:colOff>
      <xdr:row>62</xdr:row>
      <xdr:rowOff>20882</xdr:rowOff>
    </xdr:from>
    <xdr:ext cx="342144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73CFC52-143C-9C91-F4E7-B36F3E5BD44C}"/>
                </a:ext>
              </a:extLst>
            </xdr:cNvPr>
            <xdr:cNvSpPr txBox="1"/>
          </xdr:nvSpPr>
          <xdr:spPr>
            <a:xfrm>
              <a:off x="13513783419" y="12832007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>
                            <a:lumMod val="95000"/>
                            <a:lumOff val="5000"/>
                          </a:schemeClr>
                        </a:solidFill>
                        <a:latin typeface="Cambria Math" panose="02040503050406030204" pitchFamily="18" charset="0"/>
                      </a:rPr>
                      <m:t>5</m:t>
                    </m:r>
                  </m:oMath>
                </m:oMathPara>
              </a14:m>
              <a:endParaRPr lang="en-US" sz="1100">
                <a:solidFill>
                  <a:srgbClr val="EE0000"/>
                </a:solidFill>
              </a:endParaRPr>
            </a:p>
          </xdr:txBody>
        </xdr:sp>
      </mc:Choice>
      <mc:Fallback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173CFC52-143C-9C91-F4E7-B36F3E5BD44C}"/>
                </a:ext>
              </a:extLst>
            </xdr:cNvPr>
            <xdr:cNvSpPr txBox="1"/>
          </xdr:nvSpPr>
          <xdr:spPr>
            <a:xfrm>
              <a:off x="13513783419" y="12832007"/>
              <a:ext cx="3421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chemeClr val="tx1">
                      <a:lumMod val="95000"/>
                      <a:lumOff val="5000"/>
                    </a:schemeClr>
                  </a:solidFill>
                  <a:latin typeface="Cambria Math" panose="02040503050406030204" pitchFamily="18" charset="0"/>
                </a:rPr>
                <a:t>5</a:t>
              </a:r>
              <a:endParaRPr lang="en-US" sz="1100">
                <a:solidFill>
                  <a:srgbClr val="EE0000"/>
                </a:solidFill>
              </a:endParaRPr>
            </a:p>
          </xdr:txBody>
        </xdr:sp>
      </mc:Fallback>
    </mc:AlternateContent>
    <xdr:clientData/>
  </xdr:oneCellAnchor>
  <xdr:twoCellAnchor>
    <xdr:from>
      <xdr:col>13</xdr:col>
      <xdr:colOff>306009</xdr:colOff>
      <xdr:row>60</xdr:row>
      <xdr:rowOff>15876</xdr:rowOff>
    </xdr:from>
    <xdr:to>
      <xdr:col>13</xdr:col>
      <xdr:colOff>309562</xdr:colOff>
      <xdr:row>62</xdr:row>
      <xdr:rowOff>20882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4F8421F8-CA8B-3F07-6CDC-CE30D6C6A972}"/>
            </a:ext>
          </a:extLst>
        </xdr:cNvPr>
        <xdr:cNvCxnSpPr>
          <a:endCxn id="47" idx="0"/>
        </xdr:cNvCxnSpPr>
      </xdr:nvCxnSpPr>
      <xdr:spPr>
        <a:xfrm>
          <a:off x="13513950938" y="12414251"/>
          <a:ext cx="3553" cy="417756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325437</xdr:colOff>
      <xdr:row>60</xdr:row>
      <xdr:rowOff>7938</xdr:rowOff>
    </xdr:from>
    <xdr:to>
      <xdr:col>14</xdr:col>
      <xdr:colOff>587375</xdr:colOff>
      <xdr:row>60</xdr:row>
      <xdr:rowOff>23813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B73D5CDF-AD33-A227-94F9-229925B3BD92}"/>
            </a:ext>
          </a:extLst>
        </xdr:cNvPr>
        <xdr:cNvCxnSpPr/>
      </xdr:nvCxnSpPr>
      <xdr:spPr>
        <a:xfrm flipH="1" flipV="1">
          <a:off x="13512847625" y="12406313"/>
          <a:ext cx="1087438" cy="1587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722312</xdr:colOff>
      <xdr:row>59</xdr:row>
      <xdr:rowOff>122237</xdr:rowOff>
    </xdr:from>
    <xdr:ext cx="3256123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5C3C782B-70AB-E5A2-B63D-9001FD4F4C08}"/>
                </a:ext>
              </a:extLst>
            </xdr:cNvPr>
            <xdr:cNvSpPr txBox="1"/>
          </xdr:nvSpPr>
          <xdr:spPr>
            <a:xfrm>
              <a:off x="13510282065" y="12314237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chemeClr val="tx1">
                            <a:lumMod val="95000"/>
                            <a:lumOff val="5000"/>
                          </a:schemeClr>
                        </a:solidFill>
                        <a:latin typeface="Cambria Math" panose="02040503050406030204" pitchFamily="18" charset="0"/>
                      </a:rPr>
                      <m:t>𝑌</m:t>
                    </m:r>
                    <m:d>
                      <m:dPr>
                        <m:ctrlPr>
                          <a:rPr lang="en-US" sz="1100" b="0" i="1">
                            <a:solidFill>
                              <a:schemeClr val="tx1">
                                <a:lumMod val="95000"/>
                                <a:lumOff val="5000"/>
                              </a:schemeClr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chemeClr val="tx1">
                                <a:lumMod val="95000"/>
                                <a:lumOff val="5000"/>
                              </a:schemeClr>
                            </a:solidFill>
                            <a:latin typeface="Cambria Math" panose="02040503050406030204" pitchFamily="18" charset="0"/>
                          </a:rPr>
                          <m:t>𝑃𝑜𝑎𝑙𝑖𝑚</m:t>
                        </m:r>
                      </m:e>
                    </m:d>
                    <m:r>
                      <a:rPr lang="en-US" sz="1100" b="0" i="1">
                        <a:solidFill>
                          <a:schemeClr val="tx1">
                            <a:lumMod val="95000"/>
                            <a:lumOff val="5000"/>
                          </a:schemeClr>
                        </a:solidFill>
                        <a:latin typeface="Cambria Math" panose="02040503050406030204" pitchFamily="18" charset="0"/>
                      </a:rPr>
                      <m:t>=12−2∗5=2</m:t>
                    </m:r>
                  </m:oMath>
                </m:oMathPara>
              </a14:m>
              <a:endParaRPr lang="en-US" sz="1100">
                <a:solidFill>
                  <a:schemeClr val="tx1">
                    <a:lumMod val="95000"/>
                    <a:lumOff val="5000"/>
                  </a:schemeClr>
                </a:solidFill>
              </a:endParaRPr>
            </a:p>
          </xdr:txBody>
        </xdr:sp>
      </mc:Choice>
      <mc:Fallback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5C3C782B-70AB-E5A2-B63D-9001FD4F4C08}"/>
                </a:ext>
              </a:extLst>
            </xdr:cNvPr>
            <xdr:cNvSpPr txBox="1"/>
          </xdr:nvSpPr>
          <xdr:spPr>
            <a:xfrm>
              <a:off x="13510282065" y="12314237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chemeClr val="tx1">
                      <a:lumMod val="95000"/>
                      <a:lumOff val="5000"/>
                    </a:schemeClr>
                  </a:solidFill>
                  <a:latin typeface="Cambria Math" panose="02040503050406030204" pitchFamily="18" charset="0"/>
                </a:rPr>
                <a:t>𝑌(𝑃𝑜𝑎𝑙𝑖𝑚)=12−2∗5=2</a:t>
              </a:r>
              <a:endParaRPr lang="en-US" sz="1100">
                <a:solidFill>
                  <a:schemeClr val="tx1">
                    <a:lumMod val="95000"/>
                    <a:lumOff val="5000"/>
                  </a:schemeClr>
                </a:solidFill>
              </a:endParaRPr>
            </a:p>
          </xdr:txBody>
        </xdr:sp>
      </mc:Fallback>
    </mc:AlternateContent>
    <xdr:clientData/>
  </xdr:oneCellAnchor>
  <xdr:oneCellAnchor>
    <xdr:from>
      <xdr:col>13</xdr:col>
      <xdr:colOff>277813</xdr:colOff>
      <xdr:row>69</xdr:row>
      <xdr:rowOff>42861</xdr:rowOff>
    </xdr:from>
    <xdr:ext cx="3256123" cy="17376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3A1FA9E-8008-C83C-2901-38A742A60D8C}"/>
                </a:ext>
              </a:extLst>
            </xdr:cNvPr>
            <xdr:cNvSpPr txBox="1"/>
          </xdr:nvSpPr>
          <xdr:spPr>
            <a:xfrm>
              <a:off x="13510726564" y="14298611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03A1FA9E-8008-C83C-2901-38A742A60D8C}"/>
                </a:ext>
              </a:extLst>
            </xdr:cNvPr>
            <xdr:cNvSpPr txBox="1"/>
          </xdr:nvSpPr>
          <xdr:spPr>
            <a:xfrm>
              <a:off x="13510726564" y="14298611"/>
              <a:ext cx="325612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𝑌=12−2𝑋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12</xdr:col>
      <xdr:colOff>222250</xdr:colOff>
      <xdr:row>59</xdr:row>
      <xdr:rowOff>39688</xdr:rowOff>
    </xdr:from>
    <xdr:to>
      <xdr:col>13</xdr:col>
      <xdr:colOff>103187</xdr:colOff>
      <xdr:row>60</xdr:row>
      <xdr:rowOff>150813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E8ADC671-CAD6-4697-1083-D874038A6311}"/>
            </a:ext>
          </a:extLst>
        </xdr:cNvPr>
        <xdr:cNvCxnSpPr/>
      </xdr:nvCxnSpPr>
      <xdr:spPr>
        <a:xfrm flipV="1">
          <a:off x="13514157313" y="12231688"/>
          <a:ext cx="706437" cy="3175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317500</xdr:colOff>
      <xdr:row>57</xdr:row>
      <xdr:rowOff>15875</xdr:rowOff>
    </xdr:from>
    <xdr:to>
      <xdr:col>15</xdr:col>
      <xdr:colOff>468312</xdr:colOff>
      <xdr:row>57</xdr:row>
      <xdr:rowOff>39688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8417AAE-8286-25D5-A4BF-DA5FAC1845B2}"/>
            </a:ext>
          </a:extLst>
        </xdr:cNvPr>
        <xdr:cNvCxnSpPr/>
      </xdr:nvCxnSpPr>
      <xdr:spPr>
        <a:xfrm flipH="1" flipV="1">
          <a:off x="13512141188" y="11795125"/>
          <a:ext cx="976312" cy="2381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317500</xdr:colOff>
      <xdr:row>53</xdr:row>
      <xdr:rowOff>150814</xdr:rowOff>
    </xdr:from>
    <xdr:to>
      <xdr:col>13</xdr:col>
      <xdr:colOff>690562</xdr:colOff>
      <xdr:row>57</xdr:row>
      <xdr:rowOff>87314</xdr:rowOff>
    </xdr:to>
    <xdr:sp macro="" textlink="">
      <xdr:nvSpPr>
        <xdr:cNvPr id="62" name="Rounded Rectangular Callout 61">
          <a:extLst>
            <a:ext uri="{FF2B5EF4-FFF2-40B4-BE49-F238E27FC236}">
              <a16:creationId xmlns:a16="http://schemas.microsoft.com/office/drawing/2014/main" id="{704A0F95-E23F-C703-67B3-CF742D7ADEE5}"/>
            </a:ext>
          </a:extLst>
        </xdr:cNvPr>
        <xdr:cNvSpPr/>
      </xdr:nvSpPr>
      <xdr:spPr>
        <a:xfrm>
          <a:off x="13513569938" y="11104564"/>
          <a:ext cx="1198562" cy="762000"/>
        </a:xfrm>
        <a:prstGeom prst="wedgeRoundRectCallout">
          <a:avLst>
            <a:gd name="adj1" fmla="val -37389"/>
            <a:gd name="adj2" fmla="val 7284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בחיתוך שני גורמי הייצור מועסקים במלואם</a:t>
          </a:r>
          <a:endParaRPr lang="en-US" sz="1100"/>
        </a:p>
      </xdr:txBody>
    </xdr:sp>
    <xdr:clientData/>
  </xdr:twoCellAnchor>
  <xdr:twoCellAnchor>
    <xdr:from>
      <xdr:col>15</xdr:col>
      <xdr:colOff>555625</xdr:colOff>
      <xdr:row>101</xdr:row>
      <xdr:rowOff>31750</xdr:rowOff>
    </xdr:from>
    <xdr:to>
      <xdr:col>15</xdr:col>
      <xdr:colOff>793750</xdr:colOff>
      <xdr:row>102</xdr:row>
      <xdr:rowOff>39688</xdr:rowOff>
    </xdr:to>
    <xdr:sp macro="" textlink="">
      <xdr:nvSpPr>
        <xdr:cNvPr id="63" name="Rounded Rectangle 62">
          <a:extLst>
            <a:ext uri="{FF2B5EF4-FFF2-40B4-BE49-F238E27FC236}">
              <a16:creationId xmlns:a16="http://schemas.microsoft.com/office/drawing/2014/main" id="{3DA31BD3-3CEC-E58D-CA39-48E3F7D7807D}"/>
            </a:ext>
          </a:extLst>
        </xdr:cNvPr>
        <xdr:cNvSpPr/>
      </xdr:nvSpPr>
      <xdr:spPr>
        <a:xfrm>
          <a:off x="13511815750" y="20891500"/>
          <a:ext cx="238125" cy="2143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14</xdr:col>
      <xdr:colOff>531813</xdr:colOff>
      <xdr:row>101</xdr:row>
      <xdr:rowOff>0</xdr:rowOff>
    </xdr:from>
    <xdr:to>
      <xdr:col>14</xdr:col>
      <xdr:colOff>769938</xdr:colOff>
      <xdr:row>102</xdr:row>
      <xdr:rowOff>7938</xdr:rowOff>
    </xdr:to>
    <xdr:sp macro="" textlink="">
      <xdr:nvSpPr>
        <xdr:cNvPr id="64" name="Rounded Rectangle 63">
          <a:extLst>
            <a:ext uri="{FF2B5EF4-FFF2-40B4-BE49-F238E27FC236}">
              <a16:creationId xmlns:a16="http://schemas.microsoft.com/office/drawing/2014/main" id="{05E0E2BD-4BF2-1E3F-248F-77AB0B00BC4A}"/>
            </a:ext>
          </a:extLst>
        </xdr:cNvPr>
        <xdr:cNvSpPr/>
      </xdr:nvSpPr>
      <xdr:spPr>
        <a:xfrm>
          <a:off x="13512665062" y="20859750"/>
          <a:ext cx="238125" cy="2143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14</xdr:col>
      <xdr:colOff>539751</xdr:colOff>
      <xdr:row>102</xdr:row>
      <xdr:rowOff>23813</xdr:rowOff>
    </xdr:from>
    <xdr:to>
      <xdr:col>14</xdr:col>
      <xdr:colOff>777876</xdr:colOff>
      <xdr:row>103</xdr:row>
      <xdr:rowOff>31751</xdr:rowOff>
    </xdr:to>
    <xdr:sp macro="" textlink="">
      <xdr:nvSpPr>
        <xdr:cNvPr id="65" name="Rounded Rectangle 64">
          <a:extLst>
            <a:ext uri="{FF2B5EF4-FFF2-40B4-BE49-F238E27FC236}">
              <a16:creationId xmlns:a16="http://schemas.microsoft.com/office/drawing/2014/main" id="{DA4169CA-DBBC-D8FC-A70C-7BAAC5569F33}"/>
            </a:ext>
          </a:extLst>
        </xdr:cNvPr>
        <xdr:cNvSpPr/>
      </xdr:nvSpPr>
      <xdr:spPr>
        <a:xfrm>
          <a:off x="13512657124" y="21089938"/>
          <a:ext cx="238125" cy="21431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14</xdr:col>
      <xdr:colOff>548823</xdr:colOff>
      <xdr:row>103</xdr:row>
      <xdr:rowOff>32884</xdr:rowOff>
    </xdr:from>
    <xdr:to>
      <xdr:col>14</xdr:col>
      <xdr:colOff>786948</xdr:colOff>
      <xdr:row>104</xdr:row>
      <xdr:rowOff>40823</xdr:rowOff>
    </xdr:to>
    <xdr:sp macro="" textlink="">
      <xdr:nvSpPr>
        <xdr:cNvPr id="66" name="Rounded Rectangle 65">
          <a:extLst>
            <a:ext uri="{FF2B5EF4-FFF2-40B4-BE49-F238E27FC236}">
              <a16:creationId xmlns:a16="http://schemas.microsoft.com/office/drawing/2014/main" id="{EB509C0B-0285-8CD4-0E9B-30CF5CC345AA}"/>
            </a:ext>
          </a:extLst>
        </xdr:cNvPr>
        <xdr:cNvSpPr/>
      </xdr:nvSpPr>
      <xdr:spPr>
        <a:xfrm>
          <a:off x="13512648052" y="20625027"/>
          <a:ext cx="238125" cy="20751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14</xdr:col>
      <xdr:colOff>548823</xdr:colOff>
      <xdr:row>104</xdr:row>
      <xdr:rowOff>60099</xdr:rowOff>
    </xdr:from>
    <xdr:to>
      <xdr:col>14</xdr:col>
      <xdr:colOff>786948</xdr:colOff>
      <xdr:row>105</xdr:row>
      <xdr:rowOff>68037</xdr:rowOff>
    </xdr:to>
    <xdr:sp macro="" textlink="">
      <xdr:nvSpPr>
        <xdr:cNvPr id="67" name="Rounded Rectangle 66">
          <a:extLst>
            <a:ext uri="{FF2B5EF4-FFF2-40B4-BE49-F238E27FC236}">
              <a16:creationId xmlns:a16="http://schemas.microsoft.com/office/drawing/2014/main" id="{6B9A0585-E1B4-93ED-7949-56156BFFFCDC}"/>
            </a:ext>
          </a:extLst>
        </xdr:cNvPr>
        <xdr:cNvSpPr/>
      </xdr:nvSpPr>
      <xdr:spPr>
        <a:xfrm>
          <a:off x="13512648052" y="20851813"/>
          <a:ext cx="238125" cy="20751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611111</xdr:colOff>
      <xdr:row>172</xdr:row>
      <xdr:rowOff>82550</xdr:rowOff>
    </xdr:from>
    <xdr:to>
      <xdr:col>5</xdr:col>
      <xdr:colOff>508000</xdr:colOff>
      <xdr:row>185</xdr:row>
      <xdr:rowOff>195262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56500" y="35845750"/>
          <a:ext cx="3198889" cy="2754312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183</xdr:row>
      <xdr:rowOff>57150</xdr:rowOff>
    </xdr:from>
    <xdr:to>
      <xdr:col>4</xdr:col>
      <xdr:colOff>495300</xdr:colOff>
      <xdr:row>185</xdr:row>
      <xdr:rowOff>127000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A04EA4E1-B118-1034-4979-F31A47E85F90}"/>
            </a:ext>
          </a:extLst>
        </xdr:cNvPr>
        <xdr:cNvCxnSpPr/>
      </xdr:nvCxnSpPr>
      <xdr:spPr>
        <a:xfrm>
          <a:off x="13521194700" y="38055550"/>
          <a:ext cx="6350" cy="4762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349250</xdr:colOff>
      <xdr:row>182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476250</xdr:colOff>
      <xdr:row>181</xdr:row>
      <xdr:rowOff>152400</xdr:rowOff>
    </xdr:from>
    <xdr:to>
      <xdr:col>3</xdr:col>
      <xdr:colOff>501650</xdr:colOff>
      <xdr:row>185</xdr:row>
      <xdr:rowOff>101600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B0EEE718-5E7F-6934-71FB-C7E4FED6AD17}"/>
            </a:ext>
          </a:extLst>
        </xdr:cNvPr>
        <xdr:cNvCxnSpPr/>
      </xdr:nvCxnSpPr>
      <xdr:spPr>
        <a:xfrm>
          <a:off x="13522013850" y="37744400"/>
          <a:ext cx="25400" cy="762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146050</xdr:colOff>
      <xdr:row>185</xdr:row>
      <xdr:rowOff>165100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292100</xdr:colOff>
      <xdr:row>180</xdr:row>
      <xdr:rowOff>120650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𝑀𝑖𝑛𝐴𝑉𝐶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𝑀𝑖𝑛𝐴𝑉𝐶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819150</xdr:colOff>
      <xdr:row>185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𝑄&gt;13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203200</xdr:colOff>
      <xdr:row>202</xdr:row>
      <xdr:rowOff>55032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𝐴𝑇𝐶=𝑇𝐶/𝑄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224367</xdr:colOff>
      <xdr:row>204</xdr:row>
      <xdr:rowOff>21165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𝐴𝑇𝐶=(𝑉𝐶+𝐹𝐶)/𝑄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262467</xdr:colOff>
      <xdr:row>205</xdr:row>
      <xdr:rowOff>198965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𝐴𝑇𝐶=𝑉𝐶/𝑄+𝐹𝐶/𝑄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287867</xdr:colOff>
      <xdr:row>207</xdr:row>
      <xdr:rowOff>198965</xdr:rowOff>
    </xdr:from>
    <xdr:ext cx="24139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𝐴𝐹𝐶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𝐴𝑇𝐶=𝐴𝑉𝐶+𝐴𝐹𝐶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111869</xdr:colOff>
      <xdr:row>237</xdr:row>
      <xdr:rowOff>116019</xdr:rowOff>
    </xdr:from>
    <xdr:to>
      <xdr:col>7</xdr:col>
      <xdr:colOff>310607</xdr:colOff>
      <xdr:row>251</xdr:row>
      <xdr:rowOff>101210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117654" y="49425149"/>
          <a:ext cx="2683521" cy="2845452"/>
        </a:xfrm>
        <a:prstGeom prst="rect">
          <a:avLst/>
        </a:prstGeom>
      </xdr:spPr>
    </xdr:pic>
    <xdr:clientData/>
  </xdr:twoCellAnchor>
  <xdr:twoCellAnchor>
    <xdr:from>
      <xdr:col>2</xdr:col>
      <xdr:colOff>623455</xdr:colOff>
      <xdr:row>60</xdr:row>
      <xdr:rowOff>51954</xdr:rowOff>
    </xdr:from>
    <xdr:to>
      <xdr:col>2</xdr:col>
      <xdr:colOff>623455</xdr:colOff>
      <xdr:row>69</xdr:row>
      <xdr:rowOff>127000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594BC4D-0484-585D-6D8E-2FE7023341A9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67</xdr:row>
      <xdr:rowOff>132772</xdr:rowOff>
    </xdr:from>
    <xdr:to>
      <xdr:col>2</xdr:col>
      <xdr:colOff>725055</xdr:colOff>
      <xdr:row>67</xdr:row>
      <xdr:rowOff>140854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A4E9752-94A4-B14E-9518-091754780A33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61</xdr:row>
      <xdr:rowOff>11545</xdr:rowOff>
    </xdr:from>
    <xdr:to>
      <xdr:col>1</xdr:col>
      <xdr:colOff>663864</xdr:colOff>
      <xdr:row>67</xdr:row>
      <xdr:rowOff>144318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78FD9DD-CC8C-FBF5-4D6B-4C0128795238}"/>
            </a:ext>
          </a:extLst>
        </xdr:cNvPr>
        <xdr:cNvCxnSpPr/>
      </xdr:nvCxnSpPr>
      <xdr:spPr>
        <a:xfrm>
          <a:off x="13523502636" y="12394045"/>
          <a:ext cx="5773" cy="134504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67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60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60</xdr:row>
      <xdr:rowOff>51954</xdr:rowOff>
    </xdr:from>
    <xdr:to>
      <xdr:col>6</xdr:col>
      <xdr:colOff>623455</xdr:colOff>
      <xdr:row>69</xdr:row>
      <xdr:rowOff>127000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F4A180F9-EA8A-794E-9CF1-B65D55296D22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67</xdr:row>
      <xdr:rowOff>132772</xdr:rowOff>
    </xdr:from>
    <xdr:to>
      <xdr:col>6</xdr:col>
      <xdr:colOff>725055</xdr:colOff>
      <xdr:row>67</xdr:row>
      <xdr:rowOff>140854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ECAA22B8-5797-9746-8C69-371B909FB2B9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63</xdr:row>
      <xdr:rowOff>98136</xdr:rowOff>
    </xdr:from>
    <xdr:to>
      <xdr:col>6</xdr:col>
      <xdr:colOff>629227</xdr:colOff>
      <xdr:row>67</xdr:row>
      <xdr:rowOff>138546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CB39C2C-AE2E-9440-B0A2-9C6CE58E0187}"/>
            </a:ext>
          </a:extLst>
        </xdr:cNvPr>
        <xdr:cNvCxnSpPr/>
      </xdr:nvCxnSpPr>
      <xdr:spPr>
        <a:xfrm>
          <a:off x="13519409773" y="12884727"/>
          <a:ext cx="1160318" cy="848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67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65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62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72</xdr:row>
      <xdr:rowOff>51954</xdr:rowOff>
    </xdr:from>
    <xdr:to>
      <xdr:col>4</xdr:col>
      <xdr:colOff>623455</xdr:colOff>
      <xdr:row>81</xdr:row>
      <xdr:rowOff>127000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E3A0261-663A-2C45-963D-49E36456ABB3}"/>
            </a:ext>
          </a:extLst>
        </xdr:cNvPr>
        <xdr:cNvCxnSpPr/>
      </xdr:nvCxnSpPr>
      <xdr:spPr>
        <a:xfrm flipV="1">
          <a:off x="13519415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71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79</xdr:row>
      <xdr:rowOff>132772</xdr:rowOff>
    </xdr:from>
    <xdr:to>
      <xdr:col>4</xdr:col>
      <xdr:colOff>725055</xdr:colOff>
      <xdr:row>79</xdr:row>
      <xdr:rowOff>140854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2ADEB8BC-8EAA-E943-8718-E00657501DF2}"/>
            </a:ext>
          </a:extLst>
        </xdr:cNvPr>
        <xdr:cNvCxnSpPr/>
      </xdr:nvCxnSpPr>
      <xdr:spPr>
        <a:xfrm flipV="1">
          <a:off x="13519313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79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78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73</xdr:row>
      <xdr:rowOff>57728</xdr:rowOff>
    </xdr:from>
    <xdr:to>
      <xdr:col>4</xdr:col>
      <xdr:colOff>513772</xdr:colOff>
      <xdr:row>79</xdr:row>
      <xdr:rowOff>51955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5CB12068-3896-B3B2-FF29-839C6CC6D0B5}"/>
            </a:ext>
          </a:extLst>
        </xdr:cNvPr>
        <xdr:cNvSpPr/>
      </xdr:nvSpPr>
      <xdr:spPr>
        <a:xfrm>
          <a:off x="13521176228" y="14864773"/>
          <a:ext cx="1622136" cy="1206500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266700</xdr:colOff>
      <xdr:row>90</xdr:row>
      <xdr:rowOff>19050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      →     𝑄↓↓↓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𝑃↑𝑄↓↓↓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279400</xdr:colOff>
      <xdr:row>91</xdr:row>
      <xdr:rowOff>50800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      →     𝑄↑↑↑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𝑃↓𝑄↑↑↑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120650</xdr:colOff>
      <xdr:row>94</xdr:row>
      <xdr:rowOff>44450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𝑃↑↑↑      →     𝑄↓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𝑃↑↑↑𝑄↓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133350</xdr:colOff>
      <xdr:row>95</xdr:row>
      <xdr:rowOff>57150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𝑃↓↓↓      →     𝑄↑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𝑃↓↓↓𝑄↑     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623455</xdr:colOff>
      <xdr:row>124</xdr:row>
      <xdr:rowOff>51954</xdr:rowOff>
    </xdr:from>
    <xdr:to>
      <xdr:col>2</xdr:col>
      <xdr:colOff>623455</xdr:colOff>
      <xdr:row>133</xdr:row>
      <xdr:rowOff>127000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20665C3-01BB-254A-8DB2-A5078D31CBFF}"/>
            </a:ext>
          </a:extLst>
        </xdr:cNvPr>
        <xdr:cNvCxnSpPr/>
      </xdr:nvCxnSpPr>
      <xdr:spPr>
        <a:xfrm flipV="1">
          <a:off x="13522717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131</xdr:row>
      <xdr:rowOff>132772</xdr:rowOff>
    </xdr:from>
    <xdr:to>
      <xdr:col>2</xdr:col>
      <xdr:colOff>725055</xdr:colOff>
      <xdr:row>131</xdr:row>
      <xdr:rowOff>140854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84692842-EB99-6D4E-9F7F-7A9DFA617981}"/>
            </a:ext>
          </a:extLst>
        </xdr:cNvPr>
        <xdr:cNvCxnSpPr/>
      </xdr:nvCxnSpPr>
      <xdr:spPr>
        <a:xfrm flipV="1">
          <a:off x="13522615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125</xdr:row>
      <xdr:rowOff>11545</xdr:rowOff>
    </xdr:from>
    <xdr:to>
      <xdr:col>1</xdr:col>
      <xdr:colOff>663864</xdr:colOff>
      <xdr:row>131</xdr:row>
      <xdr:rowOff>144318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86637E6-50E0-AF47-8BB2-636EE03DEECD}"/>
            </a:ext>
          </a:extLst>
        </xdr:cNvPr>
        <xdr:cNvCxnSpPr/>
      </xdr:nvCxnSpPr>
      <xdr:spPr>
        <a:xfrm>
          <a:off x="13523502636" y="12470245"/>
          <a:ext cx="5773" cy="135197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131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124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124</xdr:row>
      <xdr:rowOff>51954</xdr:rowOff>
    </xdr:from>
    <xdr:to>
      <xdr:col>6</xdr:col>
      <xdr:colOff>623455</xdr:colOff>
      <xdr:row>133</xdr:row>
      <xdr:rowOff>127000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83892AB9-D5ED-B440-AF7A-D126FD50AE8E}"/>
            </a:ext>
          </a:extLst>
        </xdr:cNvPr>
        <xdr:cNvCxnSpPr/>
      </xdr:nvCxnSpPr>
      <xdr:spPr>
        <a:xfrm flipV="1">
          <a:off x="13519415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131</xdr:row>
      <xdr:rowOff>132772</xdr:rowOff>
    </xdr:from>
    <xdr:to>
      <xdr:col>6</xdr:col>
      <xdr:colOff>725055</xdr:colOff>
      <xdr:row>131</xdr:row>
      <xdr:rowOff>140854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3C0BF49-9CB0-1A48-8DF8-1BF24248B1AA}"/>
            </a:ext>
          </a:extLst>
        </xdr:cNvPr>
        <xdr:cNvCxnSpPr/>
      </xdr:nvCxnSpPr>
      <xdr:spPr>
        <a:xfrm flipV="1">
          <a:off x="13519313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127</xdr:row>
      <xdr:rowOff>98136</xdr:rowOff>
    </xdr:from>
    <xdr:to>
      <xdr:col>6</xdr:col>
      <xdr:colOff>629227</xdr:colOff>
      <xdr:row>131</xdr:row>
      <xdr:rowOff>138546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D394CCE7-6DC3-3E48-B32E-9B384C18B331}"/>
            </a:ext>
          </a:extLst>
        </xdr:cNvPr>
        <xdr:cNvCxnSpPr/>
      </xdr:nvCxnSpPr>
      <xdr:spPr>
        <a:xfrm>
          <a:off x="13519409773" y="12963236"/>
          <a:ext cx="1160318" cy="85321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131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129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126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136</xdr:row>
      <xdr:rowOff>51954</xdr:rowOff>
    </xdr:from>
    <xdr:to>
      <xdr:col>4</xdr:col>
      <xdr:colOff>623455</xdr:colOff>
      <xdr:row>145</xdr:row>
      <xdr:rowOff>127000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BAF3CC4-30A4-B044-99A9-96E39F852758}"/>
            </a:ext>
          </a:extLst>
        </xdr:cNvPr>
        <xdr:cNvCxnSpPr/>
      </xdr:nvCxnSpPr>
      <xdr:spPr>
        <a:xfrm flipV="1">
          <a:off x="13521066545" y="147458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135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143</xdr:row>
      <xdr:rowOff>132772</xdr:rowOff>
    </xdr:from>
    <xdr:to>
      <xdr:col>4</xdr:col>
      <xdr:colOff>725055</xdr:colOff>
      <xdr:row>143</xdr:row>
      <xdr:rowOff>140854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3A454AB6-4CE0-7A4E-A35F-E041472594EA}"/>
            </a:ext>
          </a:extLst>
        </xdr:cNvPr>
        <xdr:cNvCxnSpPr/>
      </xdr:nvCxnSpPr>
      <xdr:spPr>
        <a:xfrm flipV="1">
          <a:off x="13520964945" y="162490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143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142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137</xdr:row>
      <xdr:rowOff>57728</xdr:rowOff>
    </xdr:from>
    <xdr:to>
      <xdr:col>4</xdr:col>
      <xdr:colOff>513772</xdr:colOff>
      <xdr:row>143</xdr:row>
      <xdr:rowOff>51955</xdr:rowOff>
    </xdr:to>
    <xdr:sp macro="" textlink="">
      <xdr:nvSpPr>
        <xdr:cNvPr id="60" name="Freeform 59">
          <a:extLst>
            <a:ext uri="{FF2B5EF4-FFF2-40B4-BE49-F238E27FC236}">
              <a16:creationId xmlns:a16="http://schemas.microsoft.com/office/drawing/2014/main" id="{7234EEF6-2032-3A42-A204-98CC98477A7A}"/>
            </a:ext>
          </a:extLst>
        </xdr:cNvPr>
        <xdr:cNvSpPr/>
      </xdr:nvSpPr>
      <xdr:spPr>
        <a:xfrm>
          <a:off x="13521176228" y="14954828"/>
          <a:ext cx="1622136" cy="1213427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112</xdr:row>
      <xdr:rowOff>107950</xdr:rowOff>
    </xdr:from>
    <xdr:to>
      <xdr:col>4</xdr:col>
      <xdr:colOff>234950</xdr:colOff>
      <xdr:row>118</xdr:row>
      <xdr:rowOff>95250</xdr:rowOff>
    </xdr:to>
    <xdr:sp macro="" textlink="">
      <xdr:nvSpPr>
        <xdr:cNvPr id="61" name="Left Brace 60">
          <a:extLst>
            <a:ext uri="{FF2B5EF4-FFF2-40B4-BE49-F238E27FC236}">
              <a16:creationId xmlns:a16="http://schemas.microsoft.com/office/drawing/2014/main" id="{F6AB5041-C927-E2FA-506B-931420253D42}"/>
            </a:ext>
          </a:extLst>
        </xdr:cNvPr>
        <xdr:cNvSpPr/>
      </xdr:nvSpPr>
      <xdr:spPr>
        <a:xfrm>
          <a:off x="13521455050" y="2364105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533400</xdr:colOff>
      <xdr:row>112</xdr:row>
      <xdr:rowOff>101600</xdr:rowOff>
    </xdr:from>
    <xdr:to>
      <xdr:col>1</xdr:col>
      <xdr:colOff>82550</xdr:colOff>
      <xdr:row>118</xdr:row>
      <xdr:rowOff>88900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B5D3A8FF-CA29-99AF-76AB-46D4139DF3C7}"/>
            </a:ext>
          </a:extLst>
        </xdr:cNvPr>
        <xdr:cNvSpPr/>
      </xdr:nvSpPr>
      <xdr:spPr>
        <a:xfrm>
          <a:off x="13524083950" y="2363470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118</xdr:row>
      <xdr:rowOff>127000</xdr:rowOff>
    </xdr:from>
    <xdr:to>
      <xdr:col>4</xdr:col>
      <xdr:colOff>247650</xdr:colOff>
      <xdr:row>119</xdr:row>
      <xdr:rowOff>127000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D1126364-1845-FE4D-00C5-2DB732702A43}"/>
            </a:ext>
          </a:extLst>
        </xdr:cNvPr>
        <xdr:cNvSpPr/>
      </xdr:nvSpPr>
      <xdr:spPr>
        <a:xfrm>
          <a:off x="13521442350" y="24904700"/>
          <a:ext cx="387350" cy="20320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539750</xdr:colOff>
      <xdr:row>118</xdr:row>
      <xdr:rowOff>120650</xdr:rowOff>
    </xdr:from>
    <xdr:to>
      <xdr:col>1</xdr:col>
      <xdr:colOff>101600</xdr:colOff>
      <xdr:row>119</xdr:row>
      <xdr:rowOff>120650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FBD527B7-518D-A310-6470-795705CCAE7C}"/>
            </a:ext>
          </a:extLst>
        </xdr:cNvPr>
        <xdr:cNvSpPr/>
      </xdr:nvSpPr>
      <xdr:spPr>
        <a:xfrm>
          <a:off x="13524064900" y="24898350"/>
          <a:ext cx="387350" cy="203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730250</xdr:colOff>
      <xdr:row>119</xdr:row>
      <xdr:rowOff>158750</xdr:rowOff>
    </xdr:from>
    <xdr:to>
      <xdr:col>4</xdr:col>
      <xdr:colOff>260350</xdr:colOff>
      <xdr:row>121</xdr:row>
      <xdr:rowOff>152400</xdr:rowOff>
    </xdr:to>
    <xdr:sp macro="" textlink="">
      <xdr:nvSpPr>
        <xdr:cNvPr id="65" name="Left Brace 64">
          <a:extLst>
            <a:ext uri="{FF2B5EF4-FFF2-40B4-BE49-F238E27FC236}">
              <a16:creationId xmlns:a16="http://schemas.microsoft.com/office/drawing/2014/main" id="{A9922439-3039-54B2-F9D0-8FE4B8ABCB33}"/>
            </a:ext>
          </a:extLst>
        </xdr:cNvPr>
        <xdr:cNvSpPr/>
      </xdr:nvSpPr>
      <xdr:spPr>
        <a:xfrm>
          <a:off x="13521429650" y="25139650"/>
          <a:ext cx="355600" cy="40005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514350</xdr:colOff>
      <xdr:row>119</xdr:row>
      <xdr:rowOff>152400</xdr:rowOff>
    </xdr:from>
    <xdr:to>
      <xdr:col>1</xdr:col>
      <xdr:colOff>88900</xdr:colOff>
      <xdr:row>121</xdr:row>
      <xdr:rowOff>165100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986555AE-1270-EA65-A97D-24E746FC98EE}"/>
            </a:ext>
          </a:extLst>
        </xdr:cNvPr>
        <xdr:cNvSpPr/>
      </xdr:nvSpPr>
      <xdr:spPr>
        <a:xfrm>
          <a:off x="13524077600" y="25133300"/>
          <a:ext cx="400050" cy="419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408610</xdr:colOff>
      <xdr:row>282</xdr:row>
      <xdr:rowOff>82826</xdr:rowOff>
    </xdr:from>
    <xdr:to>
      <xdr:col>7</xdr:col>
      <xdr:colOff>425175</xdr:colOff>
      <xdr:row>292</xdr:row>
      <xdr:rowOff>99391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5A2C26C-7359-6DD9-719D-13BD6C3B343F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276087</xdr:colOff>
      <xdr:row>291</xdr:row>
      <xdr:rowOff>82827</xdr:rowOff>
    </xdr:from>
    <xdr:to>
      <xdr:col>7</xdr:col>
      <xdr:colOff>607391</xdr:colOff>
      <xdr:row>291</xdr:row>
      <xdr:rowOff>93870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627EBE31-7804-461E-2B61-08DB2A9553CD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579783</xdr:colOff>
      <xdr:row>282</xdr:row>
      <xdr:rowOff>143566</xdr:rowOff>
    </xdr:from>
    <xdr:to>
      <xdr:col>7</xdr:col>
      <xdr:colOff>231913</xdr:colOff>
      <xdr:row>289</xdr:row>
      <xdr:rowOff>121478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DC291F2B-03F7-2606-7D7C-F77F5D1F2905}"/>
            </a:ext>
          </a:extLst>
        </xdr:cNvPr>
        <xdr:cNvCxnSpPr/>
      </xdr:nvCxnSpPr>
      <xdr:spPr>
        <a:xfrm>
          <a:off x="13564196348" y="58646392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49696</xdr:colOff>
      <xdr:row>289</xdr:row>
      <xdr:rowOff>125343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408610</xdr:colOff>
      <xdr:row>282</xdr:row>
      <xdr:rowOff>82826</xdr:rowOff>
    </xdr:from>
    <xdr:to>
      <xdr:col>11</xdr:col>
      <xdr:colOff>425175</xdr:colOff>
      <xdr:row>292</xdr:row>
      <xdr:rowOff>99391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F1307B56-AFE9-8949-A4B6-230AF898E550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276087</xdr:colOff>
      <xdr:row>291</xdr:row>
      <xdr:rowOff>82827</xdr:rowOff>
    </xdr:from>
    <xdr:to>
      <xdr:col>11</xdr:col>
      <xdr:colOff>607391</xdr:colOff>
      <xdr:row>291</xdr:row>
      <xdr:rowOff>93870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02EA948F-D36B-1B43-B9E1-4F7921E80A11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585305</xdr:colOff>
      <xdr:row>283</xdr:row>
      <xdr:rowOff>38653</xdr:rowOff>
    </xdr:from>
    <xdr:to>
      <xdr:col>11</xdr:col>
      <xdr:colOff>237435</xdr:colOff>
      <xdr:row>290</xdr:row>
      <xdr:rowOff>16565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9CFF70AF-B63C-5440-89C2-BDDCADABEFCA}"/>
            </a:ext>
          </a:extLst>
        </xdr:cNvPr>
        <xdr:cNvCxnSpPr/>
      </xdr:nvCxnSpPr>
      <xdr:spPr>
        <a:xfrm>
          <a:off x="13564190826" y="58745783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800652</xdr:colOff>
      <xdr:row>289</xdr:row>
      <xdr:rowOff>136386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231913</xdr:colOff>
      <xdr:row>285</xdr:row>
      <xdr:rowOff>99391</xdr:rowOff>
    </xdr:from>
    <xdr:to>
      <xdr:col>7</xdr:col>
      <xdr:colOff>342348</xdr:colOff>
      <xdr:row>290</xdr:row>
      <xdr:rowOff>44174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56BF3C6-22D6-0B9E-84DD-0A9DE79BA371}"/>
            </a:ext>
          </a:extLst>
        </xdr:cNvPr>
        <xdr:cNvCxnSpPr/>
      </xdr:nvCxnSpPr>
      <xdr:spPr>
        <a:xfrm>
          <a:off x="13564085913" y="59215130"/>
          <a:ext cx="938696" cy="96630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375479</xdr:colOff>
      <xdr:row>286</xdr:row>
      <xdr:rowOff>171174</xdr:rowOff>
    </xdr:from>
    <xdr:to>
      <xdr:col>7</xdr:col>
      <xdr:colOff>44174</xdr:colOff>
      <xdr:row>286</xdr:row>
      <xdr:rowOff>171174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0BD80054-3536-E6AC-107C-A025B3A12997}"/>
            </a:ext>
          </a:extLst>
        </xdr:cNvPr>
        <xdr:cNvCxnSpPr/>
      </xdr:nvCxnSpPr>
      <xdr:spPr>
        <a:xfrm flipH="1">
          <a:off x="13564384087" y="59491217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684696</xdr:colOff>
      <xdr:row>290</xdr:row>
      <xdr:rowOff>14908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369957</xdr:colOff>
      <xdr:row>287</xdr:row>
      <xdr:rowOff>27609</xdr:rowOff>
    </xdr:from>
    <xdr:to>
      <xdr:col>11</xdr:col>
      <xdr:colOff>331304</xdr:colOff>
      <xdr:row>291</xdr:row>
      <xdr:rowOff>33130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F52A77A-2C0C-D45C-5CF6-5D1615D34891}"/>
            </a:ext>
          </a:extLst>
        </xdr:cNvPr>
        <xdr:cNvCxnSpPr/>
      </xdr:nvCxnSpPr>
      <xdr:spPr>
        <a:xfrm>
          <a:off x="13560783913" y="59551957"/>
          <a:ext cx="789608" cy="8227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358913</xdr:colOff>
      <xdr:row>287</xdr:row>
      <xdr:rowOff>154608</xdr:rowOff>
    </xdr:from>
    <xdr:to>
      <xdr:col>11</xdr:col>
      <xdr:colOff>27608</xdr:colOff>
      <xdr:row>287</xdr:row>
      <xdr:rowOff>154608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8F46D8B2-A05A-2844-3ADF-CE1B145944F1}"/>
            </a:ext>
          </a:extLst>
        </xdr:cNvPr>
        <xdr:cNvCxnSpPr/>
      </xdr:nvCxnSpPr>
      <xdr:spPr>
        <a:xfrm flipH="1">
          <a:off x="13561087609" y="59678956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557695</xdr:colOff>
      <xdr:row>290</xdr:row>
      <xdr:rowOff>130864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690215</xdr:colOff>
      <xdr:row>324</xdr:row>
      <xdr:rowOff>143565</xdr:rowOff>
    </xdr:from>
    <xdr:to>
      <xdr:col>10</xdr:col>
      <xdr:colOff>104912</xdr:colOff>
      <xdr:row>325</xdr:row>
      <xdr:rowOff>138043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15CD5C71-AC20-1FC4-0014-55194540AEBE}"/>
            </a:ext>
          </a:extLst>
        </xdr:cNvPr>
        <xdr:cNvSpPr/>
      </xdr:nvSpPr>
      <xdr:spPr>
        <a:xfrm rot="16200000">
          <a:off x="13562688915" y="66420999"/>
          <a:ext cx="198782" cy="18994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44</xdr:row>
      <xdr:rowOff>100794</xdr:rowOff>
    </xdr:from>
    <xdr:to>
      <xdr:col>5</xdr:col>
      <xdr:colOff>396455</xdr:colOff>
      <xdr:row>56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53</xdr:row>
      <xdr:rowOff>107514</xdr:rowOff>
    </xdr:from>
    <xdr:to>
      <xdr:col>6</xdr:col>
      <xdr:colOff>40319</xdr:colOff>
      <xdr:row>53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44</xdr:row>
      <xdr:rowOff>157910</xdr:rowOff>
    </xdr:from>
    <xdr:to>
      <xdr:col>5</xdr:col>
      <xdr:colOff>245264</xdr:colOff>
      <xdr:row>51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45</xdr:row>
      <xdr:rowOff>174709</xdr:rowOff>
    </xdr:from>
    <xdr:to>
      <xdr:col>4</xdr:col>
      <xdr:colOff>729075</xdr:colOff>
      <xdr:row>51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48</xdr:row>
      <xdr:rowOff>3359</xdr:rowOff>
    </xdr:from>
    <xdr:to>
      <xdr:col>4</xdr:col>
      <xdr:colOff>151190</xdr:colOff>
      <xdr:row>48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48</xdr:row>
      <xdr:rowOff>147830</xdr:rowOff>
    </xdr:from>
    <xdr:to>
      <xdr:col>4</xdr:col>
      <xdr:colOff>89034</xdr:colOff>
      <xdr:row>53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48</xdr:row>
      <xdr:rowOff>67195</xdr:rowOff>
    </xdr:from>
    <xdr:to>
      <xdr:col>5</xdr:col>
      <xdr:colOff>356138</xdr:colOff>
      <xdr:row>48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53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47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821131</xdr:colOff>
      <xdr:row>44</xdr:row>
      <xdr:rowOff>81979</xdr:rowOff>
    </xdr:from>
    <xdr:to>
      <xdr:col>5</xdr:col>
      <xdr:colOff>260047</xdr:colOff>
      <xdr:row>50</xdr:row>
      <xdr:rowOff>21503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70131429" y="9213884"/>
          <a:ext cx="1095964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45</xdr:row>
      <xdr:rowOff>120950</xdr:rowOff>
    </xdr:from>
    <xdr:to>
      <xdr:col>4</xdr:col>
      <xdr:colOff>97434</xdr:colOff>
      <xdr:row>47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45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83323</xdr:colOff>
      <xdr:row>43</xdr:row>
      <xdr:rowOff>165033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46</xdr:row>
      <xdr:rowOff>114233</xdr:rowOff>
    </xdr:from>
    <xdr:to>
      <xdr:col>4</xdr:col>
      <xdr:colOff>540926</xdr:colOff>
      <xdr:row>47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47</xdr:row>
      <xdr:rowOff>50397</xdr:rowOff>
    </xdr:from>
    <xdr:to>
      <xdr:col>4</xdr:col>
      <xdr:colOff>478770</xdr:colOff>
      <xdr:row>53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46</xdr:row>
      <xdr:rowOff>178069</xdr:rowOff>
    </xdr:from>
    <xdr:to>
      <xdr:col>5</xdr:col>
      <xdr:colOff>362857</xdr:colOff>
      <xdr:row>46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46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53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58461</xdr:colOff>
      <xdr:row>44</xdr:row>
      <xdr:rowOff>168661</xdr:rowOff>
    </xdr:from>
    <xdr:to>
      <xdr:col>4</xdr:col>
      <xdr:colOff>182773</xdr:colOff>
      <xdr:row>45</xdr:row>
      <xdr:rowOff>111544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71037227" y="9300566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44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119607</xdr:colOff>
      <xdr:row>44</xdr:row>
      <xdr:rowOff>150519</xdr:rowOff>
    </xdr:from>
    <xdr:to>
      <xdr:col>5</xdr:col>
      <xdr:colOff>243919</xdr:colOff>
      <xdr:row>45</xdr:row>
      <xdr:rowOff>93402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70147557" y="9282424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241905</xdr:colOff>
      <xdr:row>45</xdr:row>
      <xdr:rowOff>28894</xdr:rowOff>
    </xdr:from>
    <xdr:to>
      <xdr:col>5</xdr:col>
      <xdr:colOff>100793</xdr:colOff>
      <xdr:row>45</xdr:row>
      <xdr:rowOff>30238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70290683" y="9366418"/>
          <a:ext cx="687412" cy="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725714</xdr:colOff>
      <xdr:row>44</xdr:row>
      <xdr:rowOff>25937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308427</xdr:colOff>
      <xdr:row>45</xdr:row>
      <xdr:rowOff>71225</xdr:rowOff>
    </xdr:from>
    <xdr:to>
      <xdr:col>4</xdr:col>
      <xdr:colOff>436099</xdr:colOff>
      <xdr:row>46</xdr:row>
      <xdr:rowOff>44349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70783901" y="9408749"/>
          <a:ext cx="127672" cy="1787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569821</xdr:colOff>
      <xdr:row>45</xdr:row>
      <xdr:rowOff>67866</xdr:rowOff>
    </xdr:from>
    <xdr:to>
      <xdr:col>5</xdr:col>
      <xdr:colOff>20158</xdr:colOff>
      <xdr:row>46</xdr:row>
      <xdr:rowOff>51068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70371318" y="9405390"/>
          <a:ext cx="278861" cy="1888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59</xdr:row>
      <xdr:rowOff>57115</xdr:rowOff>
    </xdr:from>
    <xdr:to>
      <xdr:col>5</xdr:col>
      <xdr:colOff>255343</xdr:colOff>
      <xdr:row>60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59</xdr:row>
      <xdr:rowOff>53756</xdr:rowOff>
    </xdr:from>
    <xdr:to>
      <xdr:col>5</xdr:col>
      <xdr:colOff>631639</xdr:colOff>
      <xdr:row>60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80</xdr:row>
      <xdr:rowOff>107514</xdr:rowOff>
    </xdr:from>
    <xdr:to>
      <xdr:col>6</xdr:col>
      <xdr:colOff>40319</xdr:colOff>
      <xdr:row>80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71</xdr:row>
      <xdr:rowOff>157910</xdr:rowOff>
    </xdr:from>
    <xdr:to>
      <xdr:col>5</xdr:col>
      <xdr:colOff>245264</xdr:colOff>
      <xdr:row>78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72</xdr:row>
      <xdr:rowOff>174709</xdr:rowOff>
    </xdr:from>
    <xdr:to>
      <xdr:col>4</xdr:col>
      <xdr:colOff>729075</xdr:colOff>
      <xdr:row>78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75</xdr:row>
      <xdr:rowOff>3359</xdr:rowOff>
    </xdr:from>
    <xdr:to>
      <xdr:col>4</xdr:col>
      <xdr:colOff>151190</xdr:colOff>
      <xdr:row>75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75</xdr:row>
      <xdr:rowOff>147830</xdr:rowOff>
    </xdr:from>
    <xdr:to>
      <xdr:col>4</xdr:col>
      <xdr:colOff>89034</xdr:colOff>
      <xdr:row>80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75</xdr:row>
      <xdr:rowOff>67195</xdr:rowOff>
    </xdr:from>
    <xdr:to>
      <xdr:col>5</xdr:col>
      <xdr:colOff>356138</xdr:colOff>
      <xdr:row>75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80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74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71</xdr:row>
      <xdr:rowOff>63837</xdr:rowOff>
    </xdr:from>
    <xdr:to>
      <xdr:col>5</xdr:col>
      <xdr:colOff>241905</xdr:colOff>
      <xdr:row>77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72</xdr:row>
      <xdr:rowOff>120950</xdr:rowOff>
    </xdr:from>
    <xdr:to>
      <xdr:col>4</xdr:col>
      <xdr:colOff>97434</xdr:colOff>
      <xdr:row>74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72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73</xdr:row>
      <xdr:rowOff>114233</xdr:rowOff>
    </xdr:from>
    <xdr:to>
      <xdr:col>4</xdr:col>
      <xdr:colOff>540926</xdr:colOff>
      <xdr:row>74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74</xdr:row>
      <xdr:rowOff>50397</xdr:rowOff>
    </xdr:from>
    <xdr:to>
      <xdr:col>4</xdr:col>
      <xdr:colOff>478770</xdr:colOff>
      <xdr:row>80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73</xdr:row>
      <xdr:rowOff>178069</xdr:rowOff>
    </xdr:from>
    <xdr:to>
      <xdr:col>5</xdr:col>
      <xdr:colOff>362857</xdr:colOff>
      <xdr:row>73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73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80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70</xdr:row>
      <xdr:rowOff>4687</xdr:rowOff>
    </xdr:from>
    <xdr:to>
      <xdr:col>5</xdr:col>
      <xdr:colOff>366242</xdr:colOff>
      <xdr:row>82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70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117</xdr:row>
      <xdr:rowOff>107514</xdr:rowOff>
    </xdr:from>
    <xdr:to>
      <xdr:col>6</xdr:col>
      <xdr:colOff>40319</xdr:colOff>
      <xdr:row>117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108</xdr:row>
      <xdr:rowOff>157910</xdr:rowOff>
    </xdr:from>
    <xdr:to>
      <xdr:col>5</xdr:col>
      <xdr:colOff>245264</xdr:colOff>
      <xdr:row>115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109</xdr:row>
      <xdr:rowOff>137838</xdr:rowOff>
    </xdr:from>
    <xdr:to>
      <xdr:col>4</xdr:col>
      <xdr:colOff>688107</xdr:colOff>
      <xdr:row>115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112</xdr:row>
      <xdr:rowOff>3359</xdr:rowOff>
    </xdr:from>
    <xdr:to>
      <xdr:col>4</xdr:col>
      <xdr:colOff>151190</xdr:colOff>
      <xdr:row>112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112</xdr:row>
      <xdr:rowOff>147830</xdr:rowOff>
    </xdr:from>
    <xdr:to>
      <xdr:col>4</xdr:col>
      <xdr:colOff>89034</xdr:colOff>
      <xdr:row>117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112</xdr:row>
      <xdr:rowOff>67195</xdr:rowOff>
    </xdr:from>
    <xdr:to>
      <xdr:col>5</xdr:col>
      <xdr:colOff>356138</xdr:colOff>
      <xdr:row>112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117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111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109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109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107</xdr:row>
      <xdr:rowOff>4687</xdr:rowOff>
    </xdr:from>
    <xdr:to>
      <xdr:col>5</xdr:col>
      <xdr:colOff>366242</xdr:colOff>
      <xdr:row>119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114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109</xdr:row>
      <xdr:rowOff>19672</xdr:rowOff>
    </xdr:from>
    <xdr:to>
      <xdr:col>4</xdr:col>
      <xdr:colOff>753180</xdr:colOff>
      <xdr:row>109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106</xdr:row>
      <xdr:rowOff>202974</xdr:rowOff>
    </xdr:from>
    <xdr:to>
      <xdr:col>4</xdr:col>
      <xdr:colOff>683618</xdr:colOff>
      <xdr:row>113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113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110</xdr:row>
      <xdr:rowOff>3359</xdr:rowOff>
    </xdr:from>
    <xdr:to>
      <xdr:col>3</xdr:col>
      <xdr:colOff>618223</xdr:colOff>
      <xdr:row>110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111</xdr:row>
      <xdr:rowOff>12637</xdr:rowOff>
    </xdr:from>
    <xdr:to>
      <xdr:col>3</xdr:col>
      <xdr:colOff>539680</xdr:colOff>
      <xdr:row>117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117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110</xdr:row>
      <xdr:rowOff>69646</xdr:rowOff>
    </xdr:from>
    <xdr:to>
      <xdr:col>5</xdr:col>
      <xdr:colOff>331838</xdr:colOff>
      <xdr:row>110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140</xdr:row>
      <xdr:rowOff>78619</xdr:rowOff>
    </xdr:from>
    <xdr:to>
      <xdr:col>7</xdr:col>
      <xdr:colOff>54428</xdr:colOff>
      <xdr:row>153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151</xdr:row>
      <xdr:rowOff>96762</xdr:rowOff>
    </xdr:from>
    <xdr:to>
      <xdr:col>7</xdr:col>
      <xdr:colOff>453570</xdr:colOff>
      <xdr:row>151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151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139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140</xdr:row>
      <xdr:rowOff>48381</xdr:rowOff>
    </xdr:from>
    <xdr:to>
      <xdr:col>2</xdr:col>
      <xdr:colOff>526142</xdr:colOff>
      <xdr:row>153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151</xdr:row>
      <xdr:rowOff>42332</xdr:rowOff>
    </xdr:from>
    <xdr:to>
      <xdr:col>3</xdr:col>
      <xdr:colOff>102810</xdr:colOff>
      <xdr:row>151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138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151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142</xdr:row>
      <xdr:rowOff>114906</xdr:rowOff>
    </xdr:from>
    <xdr:to>
      <xdr:col>2</xdr:col>
      <xdr:colOff>368230</xdr:colOff>
      <xdr:row>149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149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143</xdr:row>
      <xdr:rowOff>108858</xdr:rowOff>
    </xdr:from>
    <xdr:to>
      <xdr:col>2</xdr:col>
      <xdr:colOff>41662</xdr:colOff>
      <xdr:row>149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142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145</xdr:row>
      <xdr:rowOff>126999</xdr:rowOff>
    </xdr:from>
    <xdr:to>
      <xdr:col>1</xdr:col>
      <xdr:colOff>299693</xdr:colOff>
      <xdr:row>146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142</xdr:row>
      <xdr:rowOff>78620</xdr:rowOff>
    </xdr:from>
    <xdr:to>
      <xdr:col>6</xdr:col>
      <xdr:colOff>229135</xdr:colOff>
      <xdr:row>148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142</xdr:row>
      <xdr:rowOff>140514</xdr:rowOff>
    </xdr:from>
    <xdr:to>
      <xdr:col>6</xdr:col>
      <xdr:colOff>62121</xdr:colOff>
      <xdr:row>148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144</xdr:row>
      <xdr:rowOff>174334</xdr:rowOff>
    </xdr:from>
    <xdr:to>
      <xdr:col>5</xdr:col>
      <xdr:colOff>338294</xdr:colOff>
      <xdr:row>145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141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148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172</xdr:row>
      <xdr:rowOff>78619</xdr:rowOff>
    </xdr:from>
    <xdr:to>
      <xdr:col>7</xdr:col>
      <xdr:colOff>54428</xdr:colOff>
      <xdr:row>185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183</xdr:row>
      <xdr:rowOff>96762</xdr:rowOff>
    </xdr:from>
    <xdr:to>
      <xdr:col>7</xdr:col>
      <xdr:colOff>453570</xdr:colOff>
      <xdr:row>183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183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171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172</xdr:row>
      <xdr:rowOff>48381</xdr:rowOff>
    </xdr:from>
    <xdr:to>
      <xdr:col>2</xdr:col>
      <xdr:colOff>526142</xdr:colOff>
      <xdr:row>185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183</xdr:row>
      <xdr:rowOff>42332</xdr:rowOff>
    </xdr:from>
    <xdr:to>
      <xdr:col>3</xdr:col>
      <xdr:colOff>102810</xdr:colOff>
      <xdr:row>183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170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183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174</xdr:row>
      <xdr:rowOff>114906</xdr:rowOff>
    </xdr:from>
    <xdr:to>
      <xdr:col>2</xdr:col>
      <xdr:colOff>368230</xdr:colOff>
      <xdr:row>181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181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175</xdr:row>
      <xdr:rowOff>108858</xdr:rowOff>
    </xdr:from>
    <xdr:to>
      <xdr:col>2</xdr:col>
      <xdr:colOff>41662</xdr:colOff>
      <xdr:row>181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174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177</xdr:row>
      <xdr:rowOff>126999</xdr:rowOff>
    </xdr:from>
    <xdr:to>
      <xdr:col>1</xdr:col>
      <xdr:colOff>299693</xdr:colOff>
      <xdr:row>178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174</xdr:row>
      <xdr:rowOff>78620</xdr:rowOff>
    </xdr:from>
    <xdr:to>
      <xdr:col>6</xdr:col>
      <xdr:colOff>229135</xdr:colOff>
      <xdr:row>180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175</xdr:row>
      <xdr:rowOff>72572</xdr:rowOff>
    </xdr:from>
    <xdr:to>
      <xdr:col>5</xdr:col>
      <xdr:colOff>731091</xdr:colOff>
      <xdr:row>181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177</xdr:row>
      <xdr:rowOff>90713</xdr:rowOff>
    </xdr:from>
    <xdr:to>
      <xdr:col>5</xdr:col>
      <xdr:colOff>160598</xdr:colOff>
      <xdr:row>178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174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180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784774</xdr:colOff>
      <xdr:row>143</xdr:row>
      <xdr:rowOff>144100</xdr:rowOff>
    </xdr:from>
    <xdr:to>
      <xdr:col>1</xdr:col>
      <xdr:colOff>394287</xdr:colOff>
      <xdr:row>143</xdr:row>
      <xdr:rowOff>150147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84967537" y="29936806"/>
          <a:ext cx="438748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186748</xdr:colOff>
      <xdr:row>141</xdr:row>
      <xdr:rowOff>140954</xdr:rowOff>
    </xdr:from>
    <xdr:to>
      <xdr:col>2</xdr:col>
      <xdr:colOff>449409</xdr:colOff>
      <xdr:row>147</xdr:row>
      <xdr:rowOff>80478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84083179" y="29530248"/>
          <a:ext cx="1091897" cy="11497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716176</xdr:colOff>
      <xdr:row>140</xdr:row>
      <xdr:rowOff>141526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629783</xdr:colOff>
      <xdr:row>144</xdr:row>
      <xdr:rowOff>2574</xdr:rowOff>
    </xdr:from>
    <xdr:to>
      <xdr:col>1</xdr:col>
      <xdr:colOff>757568</xdr:colOff>
      <xdr:row>144</xdr:row>
      <xdr:rowOff>143131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84604256" y="29996986"/>
          <a:ext cx="127785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343617</xdr:colOff>
      <xdr:row>142</xdr:row>
      <xdr:rowOff>94049</xdr:rowOff>
    </xdr:from>
    <xdr:to>
      <xdr:col>6</xdr:col>
      <xdr:colOff>8724</xdr:colOff>
      <xdr:row>142</xdr:row>
      <xdr:rowOff>96288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81206923" y="29685049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177</xdr:row>
      <xdr:rowOff>57490</xdr:rowOff>
    </xdr:from>
    <xdr:to>
      <xdr:col>1</xdr:col>
      <xdr:colOff>36584</xdr:colOff>
      <xdr:row>177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176</xdr:row>
      <xdr:rowOff>176800</xdr:rowOff>
    </xdr:from>
    <xdr:to>
      <xdr:col>1</xdr:col>
      <xdr:colOff>444090</xdr:colOff>
      <xdr:row>182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175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178</xdr:row>
      <xdr:rowOff>184485</xdr:rowOff>
    </xdr:from>
    <xdr:to>
      <xdr:col>0</xdr:col>
      <xdr:colOff>735273</xdr:colOff>
      <xdr:row>179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176</xdr:row>
      <xdr:rowOff>88848</xdr:rowOff>
    </xdr:from>
    <xdr:to>
      <xdr:col>6</xdr:col>
      <xdr:colOff>167242</xdr:colOff>
      <xdr:row>176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175</xdr:row>
      <xdr:rowOff>172694</xdr:rowOff>
    </xdr:from>
    <xdr:to>
      <xdr:col>6</xdr:col>
      <xdr:colOff>720410</xdr:colOff>
      <xdr:row>182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179</xdr:row>
      <xdr:rowOff>75033</xdr:rowOff>
    </xdr:from>
    <xdr:to>
      <xdr:col>5</xdr:col>
      <xdr:colOff>521215</xdr:colOff>
      <xdr:row>180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182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206</xdr:row>
      <xdr:rowOff>120207</xdr:rowOff>
    </xdr:from>
    <xdr:to>
      <xdr:col>4</xdr:col>
      <xdr:colOff>569671</xdr:colOff>
      <xdr:row>215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213</xdr:row>
      <xdr:rowOff>78395</xdr:rowOff>
    </xdr:from>
    <xdr:to>
      <xdr:col>5</xdr:col>
      <xdr:colOff>209053</xdr:colOff>
      <xdr:row>213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208</xdr:row>
      <xdr:rowOff>31358</xdr:rowOff>
    </xdr:from>
    <xdr:to>
      <xdr:col>3</xdr:col>
      <xdr:colOff>778724</xdr:colOff>
      <xdr:row>211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208</xdr:row>
      <xdr:rowOff>26131</xdr:rowOff>
    </xdr:from>
    <xdr:to>
      <xdr:col>4</xdr:col>
      <xdr:colOff>73170</xdr:colOff>
      <xdr:row>211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207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209</xdr:row>
      <xdr:rowOff>83621</xdr:rowOff>
    </xdr:from>
    <xdr:to>
      <xdr:col>3</xdr:col>
      <xdr:colOff>484930</xdr:colOff>
      <xdr:row>210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205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211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219</xdr:row>
      <xdr:rowOff>120207</xdr:rowOff>
    </xdr:from>
    <xdr:to>
      <xdr:col>4</xdr:col>
      <xdr:colOff>569671</xdr:colOff>
      <xdr:row>228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226</xdr:row>
      <xdr:rowOff>78395</xdr:rowOff>
    </xdr:from>
    <xdr:to>
      <xdr:col>5</xdr:col>
      <xdr:colOff>209053</xdr:colOff>
      <xdr:row>226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221</xdr:row>
      <xdr:rowOff>31358</xdr:rowOff>
    </xdr:from>
    <xdr:to>
      <xdr:col>3</xdr:col>
      <xdr:colOff>778724</xdr:colOff>
      <xdr:row>224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221</xdr:row>
      <xdr:rowOff>26131</xdr:rowOff>
    </xdr:from>
    <xdr:to>
      <xdr:col>4</xdr:col>
      <xdr:colOff>73170</xdr:colOff>
      <xdr:row>224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220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222</xdr:row>
      <xdr:rowOff>83621</xdr:rowOff>
    </xdr:from>
    <xdr:to>
      <xdr:col>3</xdr:col>
      <xdr:colOff>484930</xdr:colOff>
      <xdr:row>223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218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224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221</xdr:row>
      <xdr:rowOff>177695</xdr:rowOff>
    </xdr:from>
    <xdr:to>
      <xdr:col>3</xdr:col>
      <xdr:colOff>146337</xdr:colOff>
      <xdr:row>224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221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223</xdr:row>
      <xdr:rowOff>198599</xdr:rowOff>
    </xdr:from>
    <xdr:to>
      <xdr:col>3</xdr:col>
      <xdr:colOff>92954</xdr:colOff>
      <xdr:row>224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242</xdr:row>
      <xdr:rowOff>120207</xdr:rowOff>
    </xdr:from>
    <xdr:to>
      <xdr:col>3</xdr:col>
      <xdr:colOff>569671</xdr:colOff>
      <xdr:row>251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249</xdr:row>
      <xdr:rowOff>78395</xdr:rowOff>
    </xdr:from>
    <xdr:to>
      <xdr:col>4</xdr:col>
      <xdr:colOff>209053</xdr:colOff>
      <xdr:row>249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244</xdr:row>
      <xdr:rowOff>31358</xdr:rowOff>
    </xdr:from>
    <xdr:to>
      <xdr:col>2</xdr:col>
      <xdr:colOff>778724</xdr:colOff>
      <xdr:row>247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245</xdr:row>
      <xdr:rowOff>83621</xdr:rowOff>
    </xdr:from>
    <xdr:to>
      <xdr:col>2</xdr:col>
      <xdr:colOff>484930</xdr:colOff>
      <xdr:row>246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241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242</xdr:row>
      <xdr:rowOff>120207</xdr:rowOff>
    </xdr:from>
    <xdr:to>
      <xdr:col>8</xdr:col>
      <xdr:colOff>569671</xdr:colOff>
      <xdr:row>251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249</xdr:row>
      <xdr:rowOff>78395</xdr:rowOff>
    </xdr:from>
    <xdr:to>
      <xdr:col>9</xdr:col>
      <xdr:colOff>209053</xdr:colOff>
      <xdr:row>249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244</xdr:row>
      <xdr:rowOff>31358</xdr:rowOff>
    </xdr:from>
    <xdr:to>
      <xdr:col>8</xdr:col>
      <xdr:colOff>99300</xdr:colOff>
      <xdr:row>247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245</xdr:row>
      <xdr:rowOff>47036</xdr:rowOff>
    </xdr:from>
    <xdr:to>
      <xdr:col>7</xdr:col>
      <xdr:colOff>448345</xdr:colOff>
      <xdr:row>245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692121</xdr:colOff>
      <xdr:row>241</xdr:row>
      <xdr:rowOff>189685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246</xdr:row>
      <xdr:rowOff>67942</xdr:rowOff>
    </xdr:from>
    <xdr:to>
      <xdr:col>7</xdr:col>
      <xdr:colOff>751473</xdr:colOff>
      <xdr:row>247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245</xdr:row>
      <xdr:rowOff>15679</xdr:rowOff>
    </xdr:from>
    <xdr:to>
      <xdr:col>2</xdr:col>
      <xdr:colOff>423333</xdr:colOff>
      <xdr:row>247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244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245</xdr:row>
      <xdr:rowOff>118377</xdr:rowOff>
    </xdr:from>
    <xdr:to>
      <xdr:col>8</xdr:col>
      <xdr:colOff>564444</xdr:colOff>
      <xdr:row>245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245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246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246</xdr:row>
      <xdr:rowOff>167243</xdr:rowOff>
    </xdr:from>
    <xdr:to>
      <xdr:col>8</xdr:col>
      <xdr:colOff>553991</xdr:colOff>
      <xdr:row>246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246</xdr:row>
      <xdr:rowOff>104526</xdr:rowOff>
    </xdr:from>
    <xdr:to>
      <xdr:col>2</xdr:col>
      <xdr:colOff>202707</xdr:colOff>
      <xdr:row>247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235857</xdr:colOff>
      <xdr:row>25</xdr:row>
      <xdr:rowOff>42334</xdr:rowOff>
    </xdr:from>
    <xdr:to>
      <xdr:col>5</xdr:col>
      <xdr:colOff>241905</xdr:colOff>
      <xdr:row>34</xdr:row>
      <xdr:rowOff>139095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3028B2EC-8D48-CF23-56A7-38703A90846B}"/>
            </a:ext>
          </a:extLst>
        </xdr:cNvPr>
        <xdr:cNvCxnSpPr/>
      </xdr:nvCxnSpPr>
      <xdr:spPr>
        <a:xfrm flipH="1" flipV="1">
          <a:off x="13570149571" y="5243286"/>
          <a:ext cx="6048" cy="19473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544287</xdr:colOff>
      <xdr:row>24</xdr:row>
      <xdr:rowOff>87086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217713</xdr:colOff>
      <xdr:row>32</xdr:row>
      <xdr:rowOff>114904</xdr:rowOff>
    </xdr:from>
    <xdr:to>
      <xdr:col>5</xdr:col>
      <xdr:colOff>568476</xdr:colOff>
      <xdr:row>32</xdr:row>
      <xdr:rowOff>120952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485B024-2CA9-85C8-27DF-EAD76F36B93C}"/>
            </a:ext>
          </a:extLst>
        </xdr:cNvPr>
        <xdr:cNvCxnSpPr/>
      </xdr:nvCxnSpPr>
      <xdr:spPr>
        <a:xfrm flipV="1">
          <a:off x="13569823000" y="6755190"/>
          <a:ext cx="28363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435430</xdr:colOff>
      <xdr:row>32</xdr:row>
      <xdr:rowOff>38705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550333</xdr:colOff>
      <xdr:row>25</xdr:row>
      <xdr:rowOff>193524</xdr:rowOff>
    </xdr:from>
    <xdr:to>
      <xdr:col>4</xdr:col>
      <xdr:colOff>786190</xdr:colOff>
      <xdr:row>31</xdr:row>
      <xdr:rowOff>96762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C4695BE4-7C06-A94C-727B-9BB97FCB218B}"/>
            </a:ext>
          </a:extLst>
        </xdr:cNvPr>
        <xdr:cNvCxnSpPr/>
      </xdr:nvCxnSpPr>
      <xdr:spPr>
        <a:xfrm>
          <a:off x="13570433810" y="5394476"/>
          <a:ext cx="1892904" cy="1136953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1</xdr:col>
      <xdr:colOff>774097</xdr:colOff>
      <xdr:row>31</xdr:row>
      <xdr:rowOff>8466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18143</xdr:colOff>
      <xdr:row>26</xdr:row>
      <xdr:rowOff>12096</xdr:rowOff>
    </xdr:from>
    <xdr:to>
      <xdr:col>4</xdr:col>
      <xdr:colOff>653143</xdr:colOff>
      <xdr:row>31</xdr:row>
      <xdr:rowOff>127000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2401F569-DAD5-494A-489C-3B1EB86E829A}"/>
            </a:ext>
          </a:extLst>
        </xdr:cNvPr>
        <xdr:cNvCxnSpPr/>
      </xdr:nvCxnSpPr>
      <xdr:spPr>
        <a:xfrm flipV="1">
          <a:off x="13570566857" y="5418667"/>
          <a:ext cx="1463524" cy="11430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272144</xdr:colOff>
      <xdr:row>25</xdr:row>
      <xdr:rowOff>123371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193524</xdr:colOff>
      <xdr:row>26</xdr:row>
      <xdr:rowOff>157239</xdr:rowOff>
    </xdr:from>
    <xdr:to>
      <xdr:col>5</xdr:col>
      <xdr:colOff>272143</xdr:colOff>
      <xdr:row>26</xdr:row>
      <xdr:rowOff>163286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006AD32C-859E-5968-BBB4-3091C854ABAC}"/>
            </a:ext>
          </a:extLst>
        </xdr:cNvPr>
        <xdr:cNvCxnSpPr/>
      </xdr:nvCxnSpPr>
      <xdr:spPr>
        <a:xfrm flipV="1">
          <a:off x="13570119333" y="5563810"/>
          <a:ext cx="1735667" cy="604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181429</xdr:colOff>
      <xdr:row>26</xdr:row>
      <xdr:rowOff>38705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𝑃&gt;𝑃_(𝑠ℎ𝑖𝑣𝑢𝑦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229810</xdr:colOff>
      <xdr:row>25</xdr:row>
      <xdr:rowOff>111883</xdr:rowOff>
    </xdr:from>
    <xdr:to>
      <xdr:col>4</xdr:col>
      <xdr:colOff>462642</xdr:colOff>
      <xdr:row>26</xdr:row>
      <xdr:rowOff>163289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6373457E-BDBC-83A6-4576-9C0BF4E45252}"/>
            </a:ext>
          </a:extLst>
        </xdr:cNvPr>
        <xdr:cNvSpPr/>
      </xdr:nvSpPr>
      <xdr:spPr>
        <a:xfrm rot="5400000">
          <a:off x="13571159523" y="4910670"/>
          <a:ext cx="257025" cy="10613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48381</xdr:colOff>
      <xdr:row>24</xdr:row>
      <xdr:rowOff>135466</xdr:rowOff>
    </xdr:from>
    <xdr:ext cx="143328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302381</xdr:colOff>
      <xdr:row>26</xdr:row>
      <xdr:rowOff>187477</xdr:rowOff>
    </xdr:from>
    <xdr:to>
      <xdr:col>3</xdr:col>
      <xdr:colOff>435429</xdr:colOff>
      <xdr:row>27</xdr:row>
      <xdr:rowOff>78620</xdr:rowOff>
    </xdr:to>
    <xdr:cxnSp macro="">
      <xdr:nvCxnSpPr>
        <xdr:cNvPr id="159" name="Straight Arrow Connector 158">
          <a:extLst>
            <a:ext uri="{FF2B5EF4-FFF2-40B4-BE49-F238E27FC236}">
              <a16:creationId xmlns:a16="http://schemas.microsoft.com/office/drawing/2014/main" id="{F10F0EFA-7E89-1859-83C8-E5E2887AF785}"/>
            </a:ext>
          </a:extLst>
        </xdr:cNvPr>
        <xdr:cNvCxnSpPr/>
      </xdr:nvCxnSpPr>
      <xdr:spPr>
        <a:xfrm flipH="1">
          <a:off x="13571613095" y="5594048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435429</xdr:colOff>
      <xdr:row>27</xdr:row>
      <xdr:rowOff>84667</xdr:rowOff>
    </xdr:from>
    <xdr:to>
      <xdr:col>3</xdr:col>
      <xdr:colOff>568477</xdr:colOff>
      <xdr:row>27</xdr:row>
      <xdr:rowOff>181429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EBA4ADAB-FD74-F8F7-ED1A-80277CEF2BE1}"/>
            </a:ext>
          </a:extLst>
        </xdr:cNvPr>
        <xdr:cNvCxnSpPr/>
      </xdr:nvCxnSpPr>
      <xdr:spPr>
        <a:xfrm flipH="1">
          <a:off x="13571480047" y="5696857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175381</xdr:colOff>
      <xdr:row>26</xdr:row>
      <xdr:rowOff>193524</xdr:rowOff>
    </xdr:from>
    <xdr:to>
      <xdr:col>4</xdr:col>
      <xdr:colOff>332619</xdr:colOff>
      <xdr:row>27</xdr:row>
      <xdr:rowOff>96762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B9CB638D-D07F-62CF-99FB-5EAD61CA10FE}"/>
            </a:ext>
          </a:extLst>
        </xdr:cNvPr>
        <xdr:cNvCxnSpPr/>
      </xdr:nvCxnSpPr>
      <xdr:spPr>
        <a:xfrm>
          <a:off x="13570887381" y="5600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810381</xdr:colOff>
      <xdr:row>27</xdr:row>
      <xdr:rowOff>114905</xdr:rowOff>
    </xdr:from>
    <xdr:to>
      <xdr:col>4</xdr:col>
      <xdr:colOff>139095</xdr:colOff>
      <xdr:row>28</xdr:row>
      <xdr:rowOff>18142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3BB622BB-67F7-1DFC-F6BC-4BEB2E66D6B3}"/>
            </a:ext>
          </a:extLst>
        </xdr:cNvPr>
        <xdr:cNvCxnSpPr/>
      </xdr:nvCxnSpPr>
      <xdr:spPr>
        <a:xfrm>
          <a:off x="13571080905" y="5727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616857</xdr:colOff>
      <xdr:row>28</xdr:row>
      <xdr:rowOff>54428</xdr:rowOff>
    </xdr:from>
    <xdr:to>
      <xdr:col>3</xdr:col>
      <xdr:colOff>768048</xdr:colOff>
      <xdr:row>29</xdr:row>
      <xdr:rowOff>0</xdr:rowOff>
    </xdr:to>
    <xdr:sp macro="" textlink="">
      <xdr:nvSpPr>
        <xdr:cNvPr id="181" name="Oval 180">
          <a:extLst>
            <a:ext uri="{FF2B5EF4-FFF2-40B4-BE49-F238E27FC236}">
              <a16:creationId xmlns:a16="http://schemas.microsoft.com/office/drawing/2014/main" id="{14AD5134-EAC3-FDFC-1AE5-DB9B999FB265}"/>
            </a:ext>
          </a:extLst>
        </xdr:cNvPr>
        <xdr:cNvSpPr/>
      </xdr:nvSpPr>
      <xdr:spPr>
        <a:xfrm>
          <a:off x="13571280476" y="5872238"/>
          <a:ext cx="151191" cy="1511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786191</xdr:colOff>
      <xdr:row>28</xdr:row>
      <xdr:rowOff>120952</xdr:rowOff>
    </xdr:from>
    <xdr:to>
      <xdr:col>5</xdr:col>
      <xdr:colOff>223762</xdr:colOff>
      <xdr:row>28</xdr:row>
      <xdr:rowOff>127000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3D3F6BF3-3561-6996-C884-357F91213B89}"/>
            </a:ext>
          </a:extLst>
        </xdr:cNvPr>
        <xdr:cNvCxnSpPr/>
      </xdr:nvCxnSpPr>
      <xdr:spPr>
        <a:xfrm>
          <a:off x="13570167714" y="5938762"/>
          <a:ext cx="1094619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6049</xdr:colOff>
      <xdr:row>28</xdr:row>
      <xdr:rowOff>8466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84667</xdr:colOff>
      <xdr:row>30</xdr:row>
      <xdr:rowOff>90714</xdr:rowOff>
    </xdr:from>
    <xdr:to>
      <xdr:col>5</xdr:col>
      <xdr:colOff>235857</xdr:colOff>
      <xdr:row>30</xdr:row>
      <xdr:rowOff>96762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D5EF7E98-6D37-605B-CC33-9675E23F0336}"/>
            </a:ext>
          </a:extLst>
        </xdr:cNvPr>
        <xdr:cNvCxnSpPr/>
      </xdr:nvCxnSpPr>
      <xdr:spPr>
        <a:xfrm>
          <a:off x="13570155619" y="6319762"/>
          <a:ext cx="1808238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223763</xdr:colOff>
      <xdr:row>29</xdr:row>
      <xdr:rowOff>195943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𝑃&lt;𝑃_(𝑠ℎ𝑖𝑣𝑢𝑦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114902</xdr:colOff>
      <xdr:row>30</xdr:row>
      <xdr:rowOff>117931</xdr:rowOff>
    </xdr:from>
    <xdr:to>
      <xdr:col>4</xdr:col>
      <xdr:colOff>323546</xdr:colOff>
      <xdr:row>31</xdr:row>
      <xdr:rowOff>90714</xdr:rowOff>
    </xdr:to>
    <xdr:sp macro="" textlink="">
      <xdr:nvSpPr>
        <xdr:cNvPr id="188" name="Left Brace 187">
          <a:extLst>
            <a:ext uri="{FF2B5EF4-FFF2-40B4-BE49-F238E27FC236}">
              <a16:creationId xmlns:a16="http://schemas.microsoft.com/office/drawing/2014/main" id="{5EA64343-CF91-EDB3-688F-666FAABF8610}"/>
            </a:ext>
          </a:extLst>
        </xdr:cNvPr>
        <xdr:cNvSpPr/>
      </xdr:nvSpPr>
      <xdr:spPr>
        <a:xfrm rot="16200000">
          <a:off x="13571325837" y="5917596"/>
          <a:ext cx="178402" cy="10371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762000</xdr:colOff>
      <xdr:row>31</xdr:row>
      <xdr:rowOff>50798</xdr:rowOff>
    </xdr:from>
    <xdr:ext cx="1433284" cy="17222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38FFADDF-E3AA-94AC-C197-B078DD0D6E64}"/>
            </a:ext>
          </a:extLst>
        </xdr:cNvPr>
        <xdr:cNvSpPr txBox="1"/>
      </xdr:nvSpPr>
      <xdr:spPr>
        <a:xfrm>
          <a:off x="13570681763" y="6485465"/>
          <a:ext cx="1433284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 rtl="1"/>
          <a:r>
            <a:rPr lang="he-IL" sz="1100" b="0"/>
            <a:t>עודף ביקוש</a:t>
          </a:r>
          <a:endParaRPr lang="en-US" sz="1100"/>
        </a:p>
      </xdr:txBody>
    </xdr:sp>
    <xdr:clientData/>
  </xdr:oneCellAnchor>
  <xdr:twoCellAnchor>
    <xdr:from>
      <xdr:col>4</xdr:col>
      <xdr:colOff>217714</xdr:colOff>
      <xdr:row>29</xdr:row>
      <xdr:rowOff>127000</xdr:rowOff>
    </xdr:from>
    <xdr:to>
      <xdr:col>4</xdr:col>
      <xdr:colOff>374952</xdr:colOff>
      <xdr:row>30</xdr:row>
      <xdr:rowOff>60476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B723A590-436D-56A3-CA3E-D3B31D126FED}"/>
            </a:ext>
          </a:extLst>
        </xdr:cNvPr>
        <xdr:cNvCxnSpPr/>
      </xdr:nvCxnSpPr>
      <xdr:spPr>
        <a:xfrm flipV="1">
          <a:off x="13570845048" y="6150429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12095</xdr:colOff>
      <xdr:row>28</xdr:row>
      <xdr:rowOff>163286</xdr:rowOff>
    </xdr:from>
    <xdr:to>
      <xdr:col>4</xdr:col>
      <xdr:colOff>169333</xdr:colOff>
      <xdr:row>29</xdr:row>
      <xdr:rowOff>96762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1A6346D7-3A5C-EB8A-91CA-0E83D6B50D30}"/>
            </a:ext>
          </a:extLst>
        </xdr:cNvPr>
        <xdr:cNvCxnSpPr/>
      </xdr:nvCxnSpPr>
      <xdr:spPr>
        <a:xfrm flipV="1">
          <a:off x="13571050667" y="5981096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78619</xdr:colOff>
      <xdr:row>29</xdr:row>
      <xdr:rowOff>139095</xdr:rowOff>
    </xdr:from>
    <xdr:to>
      <xdr:col>3</xdr:col>
      <xdr:colOff>241905</xdr:colOff>
      <xdr:row>30</xdr:row>
      <xdr:rowOff>66524</xdr:rowOff>
    </xdr:to>
    <xdr:cxnSp macro="">
      <xdr:nvCxnSpPr>
        <xdr:cNvPr id="194" name="Straight Arrow Connector 193">
          <a:extLst>
            <a:ext uri="{FF2B5EF4-FFF2-40B4-BE49-F238E27FC236}">
              <a16:creationId xmlns:a16="http://schemas.microsoft.com/office/drawing/2014/main" id="{258935FA-25C5-2701-F86C-E801F789CBD8}"/>
            </a:ext>
          </a:extLst>
        </xdr:cNvPr>
        <xdr:cNvCxnSpPr/>
      </xdr:nvCxnSpPr>
      <xdr:spPr>
        <a:xfrm flipH="1" flipV="1">
          <a:off x="13571806619" y="6162524"/>
          <a:ext cx="163286" cy="13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266095</xdr:colOff>
      <xdr:row>29</xdr:row>
      <xdr:rowOff>30238</xdr:rowOff>
    </xdr:from>
    <xdr:to>
      <xdr:col>3</xdr:col>
      <xdr:colOff>453572</xdr:colOff>
      <xdr:row>29</xdr:row>
      <xdr:rowOff>139096</xdr:rowOff>
    </xdr:to>
    <xdr:cxnSp macro="">
      <xdr:nvCxnSpPr>
        <xdr:cNvPr id="196" name="Straight Arrow Connector 195">
          <a:extLst>
            <a:ext uri="{FF2B5EF4-FFF2-40B4-BE49-F238E27FC236}">
              <a16:creationId xmlns:a16="http://schemas.microsoft.com/office/drawing/2014/main" id="{E1F3E775-F48D-63AC-3D63-2B7777F79DE8}"/>
            </a:ext>
          </a:extLst>
        </xdr:cNvPr>
        <xdr:cNvCxnSpPr/>
      </xdr:nvCxnSpPr>
      <xdr:spPr>
        <a:xfrm flipH="1" flipV="1">
          <a:off x="13571594952" y="6053667"/>
          <a:ext cx="187477" cy="1088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459619</xdr:colOff>
      <xdr:row>28</xdr:row>
      <xdr:rowOff>145142</xdr:rowOff>
    </xdr:from>
    <xdr:to>
      <xdr:col>3</xdr:col>
      <xdr:colOff>598715</xdr:colOff>
      <xdr:row>29</xdr:row>
      <xdr:rowOff>18142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4D661428-8918-13A3-D563-FD2BFF235FD3}"/>
            </a:ext>
          </a:extLst>
        </xdr:cNvPr>
        <xdr:cNvCxnSpPr/>
      </xdr:nvCxnSpPr>
      <xdr:spPr>
        <a:xfrm flipH="1" flipV="1">
          <a:off x="13571449809" y="5962952"/>
          <a:ext cx="139096" cy="78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48381</xdr:colOff>
      <xdr:row>38</xdr:row>
      <xdr:rowOff>0</xdr:rowOff>
    </xdr:from>
    <xdr:to>
      <xdr:col>11</xdr:col>
      <xdr:colOff>768047</xdr:colOff>
      <xdr:row>40</xdr:row>
      <xdr:rowOff>96762</xdr:rowOff>
    </xdr:to>
    <xdr:sp macro="" textlink="">
      <xdr:nvSpPr>
        <xdr:cNvPr id="202" name="Rounded Rectangle 201">
          <a:extLst>
            <a:ext uri="{FF2B5EF4-FFF2-40B4-BE49-F238E27FC236}">
              <a16:creationId xmlns:a16="http://schemas.microsoft.com/office/drawing/2014/main" id="{EECE4E66-57F9-87ED-CFBA-EEF4FA91039C}"/>
            </a:ext>
          </a:extLst>
        </xdr:cNvPr>
        <xdr:cNvSpPr/>
      </xdr:nvSpPr>
      <xdr:spPr>
        <a:xfrm>
          <a:off x="13564652286" y="7874000"/>
          <a:ext cx="3205238" cy="508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עלייה בעלויות הייצור: עקום ההיצע </a:t>
          </a:r>
          <a:r>
            <a:rPr lang="en-US" sz="1100"/>
            <a:t>S</a:t>
          </a:r>
          <a:r>
            <a:rPr lang="he-IL" sz="1100"/>
            <a:t> נע למעלה</a:t>
          </a:r>
        </a:p>
        <a:p>
          <a:pPr algn="r" rtl="1"/>
          <a:r>
            <a:rPr lang="he-IL" sz="1100"/>
            <a:t>ירידה בעלויות הייצור: עקום ההיצע </a:t>
          </a:r>
          <a:r>
            <a:rPr lang="en-US" sz="1100"/>
            <a:t>S</a:t>
          </a:r>
          <a:r>
            <a:rPr lang="he-IL" sz="1100" baseline="0"/>
            <a:t> נע למטה</a:t>
          </a:r>
          <a:endParaRPr lang="en-US" sz="1100"/>
        </a:p>
      </xdr:txBody>
    </xdr:sp>
    <xdr:clientData/>
  </xdr:twoCellAnchor>
  <xdr:twoCellAnchor>
    <xdr:from>
      <xdr:col>6</xdr:col>
      <xdr:colOff>635000</xdr:colOff>
      <xdr:row>45</xdr:row>
      <xdr:rowOff>48381</xdr:rowOff>
    </xdr:from>
    <xdr:to>
      <xdr:col>7</xdr:col>
      <xdr:colOff>60476</xdr:colOff>
      <xdr:row>48</xdr:row>
      <xdr:rowOff>90714</xdr:rowOff>
    </xdr:to>
    <xdr:sp macro="" textlink="">
      <xdr:nvSpPr>
        <xdr:cNvPr id="204" name="Left Brace 203">
          <a:extLst>
            <a:ext uri="{FF2B5EF4-FFF2-40B4-BE49-F238E27FC236}">
              <a16:creationId xmlns:a16="http://schemas.microsoft.com/office/drawing/2014/main" id="{8FFE3262-E3BB-A9E3-DB59-1C9304AFF4B6}"/>
            </a:ext>
          </a:extLst>
        </xdr:cNvPr>
        <xdr:cNvSpPr/>
      </xdr:nvSpPr>
      <xdr:spPr>
        <a:xfrm>
          <a:off x="13568673952" y="9385905"/>
          <a:ext cx="254000" cy="659190"/>
        </a:xfrm>
        <a:prstGeom prst="leftBrace">
          <a:avLst>
            <a:gd name="adj1" fmla="val 8333"/>
            <a:gd name="adj2" fmla="val 56422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628951</xdr:colOff>
      <xdr:row>46</xdr:row>
      <xdr:rowOff>133048</xdr:rowOff>
    </xdr:from>
    <xdr:to>
      <xdr:col>5</xdr:col>
      <xdr:colOff>828522</xdr:colOff>
      <xdr:row>48</xdr:row>
      <xdr:rowOff>90715</xdr:rowOff>
    </xdr:to>
    <xdr:sp macro="" textlink="">
      <xdr:nvSpPr>
        <xdr:cNvPr id="205" name="Left Brace 204">
          <a:extLst>
            <a:ext uri="{FF2B5EF4-FFF2-40B4-BE49-F238E27FC236}">
              <a16:creationId xmlns:a16="http://schemas.microsoft.com/office/drawing/2014/main" id="{0F1DC674-0170-C00A-9EC7-B722BC443E7A}"/>
            </a:ext>
          </a:extLst>
        </xdr:cNvPr>
        <xdr:cNvSpPr/>
      </xdr:nvSpPr>
      <xdr:spPr>
        <a:xfrm>
          <a:off x="13569562954" y="9676191"/>
          <a:ext cx="199571" cy="3689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411240</xdr:colOff>
      <xdr:row>70</xdr:row>
      <xdr:rowOff>26608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381003</xdr:colOff>
      <xdr:row>72</xdr:row>
      <xdr:rowOff>14512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∗𝑄_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229813</xdr:colOff>
      <xdr:row>74</xdr:row>
      <xdr:rowOff>44750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1&gt;</a:t>
              </a:r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580575</xdr:colOff>
      <xdr:row>74</xdr:row>
      <xdr:rowOff>44751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𝑄_1&lt;𝑄_0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302382</xdr:colOff>
      <xdr:row>77</xdr:row>
      <xdr:rowOff>20562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296335</xdr:colOff>
      <xdr:row>78</xdr:row>
      <xdr:rowOff>38705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83</xdr:row>
      <xdr:rowOff>8466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𝑃↑𝑄↓↓↓↓↓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84</xdr:row>
      <xdr:rowOff>38704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↑↑↑↑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𝑃↑↑↑↑𝑄↓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104757</xdr:colOff>
      <xdr:row>121</xdr:row>
      <xdr:rowOff>31236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P_0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814463</xdr:colOff>
      <xdr:row>121</xdr:row>
      <xdr:rowOff>16295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Q_0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156885</xdr:colOff>
      <xdr:row>128</xdr:row>
      <xdr:rowOff>17181</xdr:rowOff>
    </xdr:from>
    <xdr:ext cx="162730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𝑃_1∗𝑄_1&gt;𝑃_0∗𝑄_0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444836</xdr:colOff>
      <xdr:row>141</xdr:row>
      <xdr:rowOff>24020</xdr:rowOff>
    </xdr:from>
    <xdr:to>
      <xdr:col>5</xdr:col>
      <xdr:colOff>619542</xdr:colOff>
      <xdr:row>147</xdr:row>
      <xdr:rowOff>140162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AE3D3131-0DC8-0EBD-F36A-2C5DF915CEE1}"/>
            </a:ext>
          </a:extLst>
        </xdr:cNvPr>
        <xdr:cNvCxnSpPr/>
      </xdr:nvCxnSpPr>
      <xdr:spPr>
        <a:xfrm>
          <a:off x="13581425341" y="29413314"/>
          <a:ext cx="1833176" cy="13263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712250</xdr:colOff>
      <xdr:row>143</xdr:row>
      <xdr:rowOff>35079</xdr:rowOff>
    </xdr:from>
    <xdr:to>
      <xdr:col>5</xdr:col>
      <xdr:colOff>7327</xdr:colOff>
      <xdr:row>143</xdr:row>
      <xdr:rowOff>175636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82037556" y="29827785"/>
          <a:ext cx="124312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8</xdr:col>
      <xdr:colOff>522942</xdr:colOff>
      <xdr:row>145</xdr:row>
      <xdr:rowOff>44823</xdr:rowOff>
    </xdr:from>
    <xdr:to>
      <xdr:col>9</xdr:col>
      <xdr:colOff>246529</xdr:colOff>
      <xdr:row>146</xdr:row>
      <xdr:rowOff>171823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55548A9F-DB00-A708-68E9-2580114D1B6A}"/>
            </a:ext>
          </a:extLst>
        </xdr:cNvPr>
        <xdr:cNvCxnSpPr/>
      </xdr:nvCxnSpPr>
      <xdr:spPr>
        <a:xfrm>
          <a:off x="13578481412" y="30240941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358588</xdr:colOff>
      <xdr:row>145</xdr:row>
      <xdr:rowOff>14941</xdr:rowOff>
    </xdr:from>
    <xdr:to>
      <xdr:col>9</xdr:col>
      <xdr:colOff>373529</xdr:colOff>
      <xdr:row>147</xdr:row>
      <xdr:rowOff>7471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E595131A-314D-436F-ED51-334AE624E781}"/>
            </a:ext>
          </a:extLst>
        </xdr:cNvPr>
        <xdr:cNvCxnSpPr/>
      </xdr:nvCxnSpPr>
      <xdr:spPr>
        <a:xfrm flipH="1">
          <a:off x="13578354412" y="30211059"/>
          <a:ext cx="14941" cy="3959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388470</xdr:colOff>
      <xdr:row>145</xdr:row>
      <xdr:rowOff>22411</xdr:rowOff>
    </xdr:from>
    <xdr:to>
      <xdr:col>10</xdr:col>
      <xdr:colOff>403412</xdr:colOff>
      <xdr:row>147</xdr:row>
      <xdr:rowOff>14942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7A1EDF54-5469-8727-51BF-A6AE89F5A96E}"/>
            </a:ext>
          </a:extLst>
        </xdr:cNvPr>
        <xdr:cNvCxnSpPr/>
      </xdr:nvCxnSpPr>
      <xdr:spPr>
        <a:xfrm flipH="1">
          <a:off x="13577495294" y="30218529"/>
          <a:ext cx="844177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522942</xdr:colOff>
      <xdr:row>176</xdr:row>
      <xdr:rowOff>44823</xdr:rowOff>
    </xdr:from>
    <xdr:to>
      <xdr:col>10</xdr:col>
      <xdr:colOff>246529</xdr:colOff>
      <xdr:row>177</xdr:row>
      <xdr:rowOff>171823</xdr:rowOff>
    </xdr:to>
    <xdr:cxnSp macro="">
      <xdr:nvCxnSpPr>
        <xdr:cNvPr id="229" name="Straight Arrow Connector 228">
          <a:extLst>
            <a:ext uri="{FF2B5EF4-FFF2-40B4-BE49-F238E27FC236}">
              <a16:creationId xmlns:a16="http://schemas.microsoft.com/office/drawing/2014/main" id="{54E3D2B6-CD06-4D46-BC87-FF4938A0D8D2}"/>
            </a:ext>
          </a:extLst>
        </xdr:cNvPr>
        <xdr:cNvCxnSpPr/>
      </xdr:nvCxnSpPr>
      <xdr:spPr>
        <a:xfrm>
          <a:off x="13578481412" y="30255882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358588</xdr:colOff>
      <xdr:row>176</xdr:row>
      <xdr:rowOff>14941</xdr:rowOff>
    </xdr:from>
    <xdr:to>
      <xdr:col>10</xdr:col>
      <xdr:colOff>373529</xdr:colOff>
      <xdr:row>178</xdr:row>
      <xdr:rowOff>7471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F2271A33-0987-5C4F-9B3A-04AE1EC34DA0}"/>
            </a:ext>
          </a:extLst>
        </xdr:cNvPr>
        <xdr:cNvCxnSpPr/>
      </xdr:nvCxnSpPr>
      <xdr:spPr>
        <a:xfrm flipH="1">
          <a:off x="13578354412" y="30226000"/>
          <a:ext cx="14941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388470</xdr:colOff>
      <xdr:row>176</xdr:row>
      <xdr:rowOff>22411</xdr:rowOff>
    </xdr:from>
    <xdr:to>
      <xdr:col>11</xdr:col>
      <xdr:colOff>403412</xdr:colOff>
      <xdr:row>178</xdr:row>
      <xdr:rowOff>14942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853B5ED3-4515-3443-9908-390562AF020D}"/>
            </a:ext>
          </a:extLst>
        </xdr:cNvPr>
        <xdr:cNvCxnSpPr/>
      </xdr:nvCxnSpPr>
      <xdr:spPr>
        <a:xfrm flipH="1">
          <a:off x="13577495294" y="30233470"/>
          <a:ext cx="844177" cy="3959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821765</xdr:colOff>
      <xdr:row>211</xdr:row>
      <xdr:rowOff>119529</xdr:rowOff>
    </xdr:from>
    <xdr:to>
      <xdr:col>12</xdr:col>
      <xdr:colOff>82176</xdr:colOff>
      <xdr:row>226</xdr:row>
      <xdr:rowOff>29883</xdr:rowOff>
    </xdr:to>
    <xdr:sp macro="" textlink="">
      <xdr:nvSpPr>
        <xdr:cNvPr id="232" name="Rounded Rectangle 231">
          <a:extLst>
            <a:ext uri="{FF2B5EF4-FFF2-40B4-BE49-F238E27FC236}">
              <a16:creationId xmlns:a16="http://schemas.microsoft.com/office/drawing/2014/main" id="{7405914B-F463-CE2C-8071-7630EF179CEE}"/>
            </a:ext>
          </a:extLst>
        </xdr:cNvPr>
        <xdr:cNvSpPr/>
      </xdr:nvSpPr>
      <xdr:spPr>
        <a:xfrm>
          <a:off x="13576158059" y="43717882"/>
          <a:ext cx="2577353" cy="293594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זיהיתי שאלה שכוללת שני משקים שפועלים ״יחד״ כלומר ללא עלויות שינוע, אזי:</a:t>
          </a:r>
        </a:p>
        <a:p>
          <a:pPr algn="r" rtl="1"/>
          <a:r>
            <a:rPr lang="he-IL" sz="1100"/>
            <a:t>המחיר</a:t>
          </a:r>
          <a:r>
            <a:rPr lang="he-IL" sz="1100" baseline="0"/>
            <a:t> העולמי</a:t>
          </a:r>
        </a:p>
        <a:p>
          <a:pPr algn="r" rtl="1"/>
          <a:r>
            <a:rPr lang="he-IL" sz="1100" baseline="0"/>
            <a:t>הכמות הכוללת</a:t>
          </a:r>
        </a:p>
        <a:p>
          <a:pPr algn="r" rtl="1"/>
          <a:r>
            <a:rPr lang="he-IL" sz="1100" baseline="0"/>
            <a:t>נקבעים לפי שיווי משקל בשוק העולמי; זה שמבטא את ההיצע העולמי והביקוש העולמי. 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----</a:t>
          </a:r>
        </a:p>
        <a:p>
          <a:pPr algn="r" rtl="1"/>
          <a:r>
            <a:rPr lang="he-IL" sz="1100" baseline="0"/>
            <a:t>כעת, לאחר שנקבע המחיר בשוק העולמי, אם נרצה לדעת איך הוא משפיע פרטנית על המשקים המקומיים (על כל מדינה בנפרד) עלינו לחזור עם המחיר העולמי לנתוני המדינה הספציפית</a:t>
          </a:r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tabSelected="1" zoomScale="200" zoomScaleNormal="200" workbookViewId="0">
      <selection activeCell="F1" sqref="F1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2076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2077</v>
      </c>
    </row>
    <row r="16" spans="1:8">
      <c r="A16" s="1" t="s">
        <v>14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N272"/>
  <sheetViews>
    <sheetView rightToLeft="1" zoomScale="190" zoomScaleNormal="190" workbookViewId="0">
      <selection activeCell="C257" sqref="C257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2825</v>
      </c>
      <c r="B1" s="96"/>
      <c r="C1" s="96"/>
      <c r="D1" s="96"/>
      <c r="E1" s="96"/>
      <c r="F1" s="96"/>
      <c r="G1" s="96"/>
      <c r="H1" s="248">
        <v>45803</v>
      </c>
    </row>
    <row r="3" spans="1:10">
      <c r="A3" s="12" t="s">
        <v>1117</v>
      </c>
    </row>
    <row r="4" spans="1:10" ht="17" thickBot="1"/>
    <row r="5" spans="1:10">
      <c r="A5" s="36" t="s">
        <v>1011</v>
      </c>
      <c r="B5" s="5"/>
      <c r="C5" s="5"/>
      <c r="D5" s="5"/>
      <c r="E5" s="5"/>
      <c r="F5" s="5"/>
      <c r="G5" s="5"/>
      <c r="H5" s="6"/>
    </row>
    <row r="6" spans="1:10">
      <c r="A6" s="7" t="s">
        <v>1012</v>
      </c>
      <c r="H6" s="8"/>
      <c r="J6" s="1" t="s">
        <v>2827</v>
      </c>
    </row>
    <row r="7" spans="1:10">
      <c r="A7" s="7" t="s">
        <v>1013</v>
      </c>
      <c r="H7" s="8"/>
      <c r="J7" s="1" t="s">
        <v>2826</v>
      </c>
    </row>
    <row r="8" spans="1:10">
      <c r="A8" s="7" t="s">
        <v>1014</v>
      </c>
      <c r="H8" s="8"/>
    </row>
    <row r="9" spans="1:10">
      <c r="A9" s="7" t="s">
        <v>1015</v>
      </c>
      <c r="H9" s="8"/>
    </row>
    <row r="10" spans="1:10" ht="17" thickBot="1">
      <c r="A10" s="9" t="s">
        <v>1016</v>
      </c>
      <c r="B10" s="10"/>
      <c r="C10" s="10"/>
      <c r="D10" s="10"/>
      <c r="E10" s="10"/>
      <c r="F10" s="10"/>
      <c r="G10" s="10"/>
      <c r="H10" s="11"/>
    </row>
    <row r="12" spans="1:10">
      <c r="A12" s="128" t="s">
        <v>912</v>
      </c>
      <c r="B12" s="128"/>
      <c r="C12" s="128"/>
      <c r="D12" s="128"/>
      <c r="E12" s="128"/>
      <c r="F12" s="128"/>
      <c r="G12" s="128"/>
      <c r="H12" s="128"/>
      <c r="I12" s="66"/>
    </row>
    <row r="13" spans="1:10">
      <c r="A13" s="1" t="s">
        <v>1017</v>
      </c>
    </row>
    <row r="15" spans="1:10">
      <c r="A15" s="1" t="s">
        <v>2828</v>
      </c>
    </row>
    <row r="16" spans="1:10">
      <c r="A16" s="1" t="s">
        <v>2829</v>
      </c>
    </row>
    <row r="18" spans="1:14">
      <c r="A18" s="159" t="s">
        <v>1029</v>
      </c>
      <c r="B18" s="159"/>
      <c r="C18" s="159"/>
      <c r="D18" s="159"/>
      <c r="E18" s="159"/>
      <c r="F18" s="159"/>
      <c r="G18" s="159"/>
      <c r="H18" s="159"/>
      <c r="I18" s="159"/>
    </row>
    <row r="20" spans="1:14">
      <c r="A20" s="1" t="s">
        <v>2830</v>
      </c>
      <c r="F20" s="1" t="s">
        <v>1018</v>
      </c>
    </row>
    <row r="24" spans="1:14">
      <c r="K24" s="1" t="s">
        <v>2832</v>
      </c>
    </row>
    <row r="25" spans="1:14">
      <c r="M25" s="1" t="s">
        <v>1648</v>
      </c>
    </row>
    <row r="28" spans="1:14">
      <c r="K28" s="1" t="s">
        <v>2833</v>
      </c>
    </row>
    <row r="29" spans="1:14">
      <c r="K29" s="1" t="s">
        <v>2834</v>
      </c>
    </row>
    <row r="31" spans="1:14">
      <c r="K31" s="12" t="s">
        <v>2090</v>
      </c>
      <c r="L31" s="12"/>
      <c r="M31" s="12"/>
      <c r="N31" s="12"/>
    </row>
    <row r="32" spans="1:14">
      <c r="K32" s="12" t="s">
        <v>2835</v>
      </c>
      <c r="L32" s="12"/>
      <c r="M32" s="12"/>
      <c r="N32" s="12"/>
    </row>
    <row r="34" spans="1:9">
      <c r="A34" s="1" t="s">
        <v>1021</v>
      </c>
      <c r="F34" s="1" t="s">
        <v>1019</v>
      </c>
    </row>
    <row r="35" spans="1:9">
      <c r="A35" s="1" t="s">
        <v>1022</v>
      </c>
      <c r="F35" s="1" t="s">
        <v>1020</v>
      </c>
    </row>
    <row r="36" spans="1:9">
      <c r="F36" s="1" t="s">
        <v>2831</v>
      </c>
    </row>
    <row r="38" spans="1:9">
      <c r="F38" s="1" t="s">
        <v>1023</v>
      </c>
    </row>
    <row r="39" spans="1:9">
      <c r="F39" s="1" t="s">
        <v>1025</v>
      </c>
    </row>
    <row r="41" spans="1:9">
      <c r="F41" s="1" t="s">
        <v>1024</v>
      </c>
    </row>
    <row r="42" spans="1:9">
      <c r="F42" s="1" t="s">
        <v>1026</v>
      </c>
    </row>
    <row r="43" spans="1:9">
      <c r="F43" s="1" t="s">
        <v>1027</v>
      </c>
    </row>
    <row r="45" spans="1:9">
      <c r="A45" s="1" t="s">
        <v>1028</v>
      </c>
    </row>
    <row r="47" spans="1:9">
      <c r="A47" s="160" t="s">
        <v>2836</v>
      </c>
      <c r="B47" s="159"/>
      <c r="C47" s="159"/>
      <c r="D47" s="159"/>
      <c r="E47" s="159"/>
      <c r="F47" s="159"/>
      <c r="G47" s="159"/>
      <c r="H47" s="159"/>
      <c r="I47" s="159"/>
    </row>
    <row r="49" spans="1:4">
      <c r="A49" s="1" t="s">
        <v>1055</v>
      </c>
    </row>
    <row r="50" spans="1:4">
      <c r="A50" s="1" t="s">
        <v>1056</v>
      </c>
      <c r="D50" s="1" t="s">
        <v>1018</v>
      </c>
    </row>
    <row r="51" spans="1:4">
      <c r="A51" s="1" t="s">
        <v>1057</v>
      </c>
    </row>
    <row r="52" spans="1:4">
      <c r="A52" s="1" t="s">
        <v>1058</v>
      </c>
    </row>
    <row r="53" spans="1:4">
      <c r="A53" s="1" t="s">
        <v>1059</v>
      </c>
    </row>
    <row r="55" spans="1:4">
      <c r="A55" s="1" t="s">
        <v>2837</v>
      </c>
    </row>
    <row r="56" spans="1:4">
      <c r="A56" s="1" t="s">
        <v>2838</v>
      </c>
    </row>
    <row r="57" spans="1:4">
      <c r="A57" s="1" t="s">
        <v>2839</v>
      </c>
    </row>
    <row r="58" spans="1:4">
      <c r="A58" s="1" t="s">
        <v>2840</v>
      </c>
    </row>
    <row r="59" spans="1:4">
      <c r="A59" s="1" t="s">
        <v>2841</v>
      </c>
    </row>
    <row r="64" spans="1:4">
      <c r="A64" s="1" t="s">
        <v>1060</v>
      </c>
    </row>
    <row r="65" spans="1:9">
      <c r="A65" s="1" t="s">
        <v>1030</v>
      </c>
    </row>
    <row r="67" spans="1:9">
      <c r="A67" s="160" t="s">
        <v>2842</v>
      </c>
      <c r="B67" s="159"/>
      <c r="C67" s="159"/>
      <c r="D67" s="159"/>
      <c r="E67" s="159"/>
      <c r="F67" s="159"/>
      <c r="G67" s="159"/>
      <c r="H67" s="159"/>
      <c r="I67" s="159"/>
    </row>
    <row r="68" spans="1:9">
      <c r="A68" s="160" t="s">
        <v>1031</v>
      </c>
      <c r="B68" s="160"/>
      <c r="C68" s="160"/>
      <c r="D68" s="160"/>
      <c r="E68" s="160"/>
      <c r="F68" s="160"/>
      <c r="G68" s="160"/>
      <c r="H68" s="160"/>
      <c r="I68" s="160"/>
    </row>
    <row r="71" spans="1:9">
      <c r="I71" s="1" t="s">
        <v>2843</v>
      </c>
    </row>
    <row r="72" spans="1:9">
      <c r="D72" s="1" t="s">
        <v>1018</v>
      </c>
      <c r="I72" s="1" t="s">
        <v>2844</v>
      </c>
    </row>
    <row r="73" spans="1:9">
      <c r="I73" s="1" t="s">
        <v>2845</v>
      </c>
    </row>
    <row r="75" spans="1:9">
      <c r="I75" s="1" t="s">
        <v>2846</v>
      </c>
    </row>
    <row r="76" spans="1:9">
      <c r="I76" s="1" t="s">
        <v>2847</v>
      </c>
    </row>
    <row r="77" spans="1:9">
      <c r="I77" s="1" t="s">
        <v>2848</v>
      </c>
    </row>
    <row r="79" spans="1:9">
      <c r="I79" s="1" t="s">
        <v>2849</v>
      </c>
    </row>
    <row r="80" spans="1:9">
      <c r="I80" s="1" t="s">
        <v>2850</v>
      </c>
    </row>
    <row r="81" spans="1:12">
      <c r="I81" s="1" t="s">
        <v>2851</v>
      </c>
    </row>
    <row r="84" spans="1:12">
      <c r="I84" s="1" t="s">
        <v>2846</v>
      </c>
    </row>
    <row r="85" spans="1:12">
      <c r="I85" s="1" t="s">
        <v>2852</v>
      </c>
    </row>
    <row r="86" spans="1:12">
      <c r="I86" s="1" t="s">
        <v>2848</v>
      </c>
    </row>
    <row r="88" spans="1:12">
      <c r="I88" s="1" t="s">
        <v>2853</v>
      </c>
    </row>
    <row r="89" spans="1:12">
      <c r="J89" s="157" t="s">
        <v>2854</v>
      </c>
      <c r="K89" s="157" t="s">
        <v>2855</v>
      </c>
      <c r="L89" s="157" t="s">
        <v>2856</v>
      </c>
    </row>
    <row r="90" spans="1:12">
      <c r="I90" s="1" t="s">
        <v>783</v>
      </c>
    </row>
    <row r="91" spans="1:12">
      <c r="I91" s="1" t="s">
        <v>1648</v>
      </c>
      <c r="L91" s="1" t="s">
        <v>2857</v>
      </c>
    </row>
    <row r="92" spans="1:12">
      <c r="I92" s="1" t="s">
        <v>1646</v>
      </c>
    </row>
    <row r="93" spans="1:12">
      <c r="A93" s="1" t="s">
        <v>2858</v>
      </c>
    </row>
    <row r="94" spans="1:12">
      <c r="A94" s="1" t="s">
        <v>1061</v>
      </c>
    </row>
    <row r="95" spans="1:12">
      <c r="A95" s="1" t="s">
        <v>1062</v>
      </c>
    </row>
    <row r="96" spans="1:12">
      <c r="A96" s="1" t="s">
        <v>1032</v>
      </c>
    </row>
    <row r="97" spans="1:9">
      <c r="A97" s="1" t="s">
        <v>1033</v>
      </c>
    </row>
    <row r="98" spans="1:9" ht="17" thickBot="1"/>
    <row r="99" spans="1:9">
      <c r="A99" s="161" t="s">
        <v>1034</v>
      </c>
      <c r="B99" s="5"/>
      <c r="C99" s="5"/>
      <c r="D99" s="5"/>
      <c r="E99" s="5"/>
      <c r="F99" s="5"/>
      <c r="G99" s="5"/>
      <c r="H99" s="5"/>
      <c r="I99" s="6"/>
    </row>
    <row r="100" spans="1:9">
      <c r="A100" s="162" t="s">
        <v>1035</v>
      </c>
      <c r="I100" s="8"/>
    </row>
    <row r="101" spans="1:9">
      <c r="A101" s="162" t="s">
        <v>1036</v>
      </c>
      <c r="I101" s="8"/>
    </row>
    <row r="102" spans="1:9">
      <c r="A102" s="162" t="s">
        <v>1037</v>
      </c>
      <c r="I102" s="8"/>
    </row>
    <row r="103" spans="1:9">
      <c r="A103" s="162" t="s">
        <v>1044</v>
      </c>
      <c r="I103" s="8"/>
    </row>
    <row r="104" spans="1:9">
      <c r="A104" s="162" t="s">
        <v>1038</v>
      </c>
      <c r="I104" s="8"/>
    </row>
    <row r="105" spans="1:9">
      <c r="A105" s="162"/>
      <c r="I105" s="8"/>
    </row>
    <row r="106" spans="1:9">
      <c r="A106" s="162" t="s">
        <v>1039</v>
      </c>
      <c r="I106" s="8"/>
    </row>
    <row r="107" spans="1:9">
      <c r="A107" s="162" t="s">
        <v>1040</v>
      </c>
      <c r="I107" s="8"/>
    </row>
    <row r="108" spans="1:9">
      <c r="A108" s="162" t="s">
        <v>1041</v>
      </c>
      <c r="I108" s="8"/>
    </row>
    <row r="109" spans="1:9">
      <c r="A109" s="162"/>
      <c r="I109" s="8"/>
    </row>
    <row r="110" spans="1:9">
      <c r="A110" s="162" t="s">
        <v>1042</v>
      </c>
      <c r="I110" s="8"/>
    </row>
    <row r="111" spans="1:9" ht="17" thickBot="1">
      <c r="A111" s="163" t="s">
        <v>1043</v>
      </c>
      <c r="B111" s="10"/>
      <c r="C111" s="10"/>
      <c r="D111" s="10"/>
      <c r="E111" s="10"/>
      <c r="F111" s="10"/>
      <c r="G111" s="10"/>
      <c r="H111" s="10"/>
      <c r="I111" s="11"/>
    </row>
    <row r="113" spans="1:9">
      <c r="A113" s="128" t="s">
        <v>960</v>
      </c>
      <c r="B113" s="128"/>
      <c r="C113" s="128"/>
      <c r="D113" s="128"/>
      <c r="E113" s="128"/>
      <c r="F113" s="128"/>
      <c r="G113" s="128"/>
      <c r="H113" s="128"/>
      <c r="I113" s="66"/>
    </row>
    <row r="114" spans="1:9">
      <c r="A114" s="1" t="s">
        <v>1063</v>
      </c>
    </row>
    <row r="116" spans="1:9">
      <c r="H116" s="1" t="s">
        <v>2859</v>
      </c>
    </row>
    <row r="117" spans="1:9">
      <c r="H117" s="1" t="s">
        <v>2860</v>
      </c>
    </row>
    <row r="118" spans="1:9">
      <c r="H118" s="1" t="s">
        <v>2861</v>
      </c>
    </row>
    <row r="119" spans="1:9">
      <c r="H119" s="1" t="s">
        <v>2862</v>
      </c>
    </row>
    <row r="122" spans="1:9">
      <c r="A122" s="159" t="s">
        <v>1051</v>
      </c>
      <c r="B122" s="159"/>
      <c r="C122" s="159"/>
      <c r="D122" s="159"/>
      <c r="E122" s="159"/>
      <c r="F122" s="159"/>
      <c r="G122" s="159"/>
      <c r="H122" s="159"/>
      <c r="I122" s="159"/>
    </row>
    <row r="123" spans="1:9">
      <c r="A123" s="1" t="s">
        <v>1064</v>
      </c>
    </row>
    <row r="124" spans="1:9">
      <c r="A124" s="1" t="s">
        <v>1065</v>
      </c>
    </row>
    <row r="125" spans="1:9">
      <c r="A125" s="1" t="s">
        <v>1066</v>
      </c>
    </row>
    <row r="127" spans="1:9">
      <c r="A127" s="12" t="s">
        <v>2863</v>
      </c>
      <c r="B127" s="12"/>
      <c r="C127" s="12"/>
      <c r="D127" s="12"/>
      <c r="E127" s="12"/>
      <c r="F127" s="12"/>
      <c r="G127" s="12"/>
      <c r="H127" s="12"/>
      <c r="I127" s="12"/>
    </row>
    <row r="128" spans="1:9">
      <c r="A128" s="12" t="s">
        <v>2864</v>
      </c>
      <c r="B128" s="12"/>
      <c r="C128" s="12"/>
      <c r="D128" s="12"/>
      <c r="E128" s="12"/>
      <c r="F128" s="12"/>
      <c r="G128" s="12"/>
      <c r="H128" s="12"/>
      <c r="I128" s="12" t="s">
        <v>2867</v>
      </c>
    </row>
    <row r="130" spans="1:9">
      <c r="A130" s="269" t="s">
        <v>2865</v>
      </c>
      <c r="B130" s="269"/>
      <c r="C130" s="269"/>
      <c r="D130" s="269"/>
      <c r="E130" s="269"/>
      <c r="F130" s="269"/>
      <c r="G130" s="269"/>
      <c r="H130" s="269"/>
      <c r="I130" s="269"/>
    </row>
    <row r="131" spans="1:9">
      <c r="A131" s="269" t="s">
        <v>2866</v>
      </c>
      <c r="B131" s="269"/>
      <c r="C131" s="269"/>
      <c r="D131" s="269"/>
      <c r="E131" s="269"/>
      <c r="F131" s="269"/>
      <c r="G131" s="269"/>
      <c r="H131" s="269"/>
      <c r="I131" s="269"/>
    </row>
    <row r="133" spans="1:9">
      <c r="A133" s="159" t="s">
        <v>1052</v>
      </c>
      <c r="B133" s="159"/>
      <c r="C133" s="159"/>
      <c r="D133" s="159"/>
      <c r="E133" s="159"/>
      <c r="F133" s="159"/>
      <c r="G133" s="159"/>
      <c r="H133" s="159"/>
      <c r="I133" s="159"/>
    </row>
    <row r="134" spans="1:9">
      <c r="A134" s="1" t="s">
        <v>1067</v>
      </c>
    </row>
    <row r="135" spans="1:9">
      <c r="A135" s="1" t="s">
        <v>1068</v>
      </c>
    </row>
    <row r="137" spans="1:9">
      <c r="A137" s="1" t="s">
        <v>1888</v>
      </c>
    </row>
    <row r="138" spans="1:9">
      <c r="A138" s="1" t="s">
        <v>2868</v>
      </c>
    </row>
    <row r="140" spans="1:9">
      <c r="A140" s="12" t="s">
        <v>2869</v>
      </c>
    </row>
    <row r="142" spans="1:9">
      <c r="A142" s="159" t="s">
        <v>1053</v>
      </c>
      <c r="B142" s="159"/>
      <c r="C142" s="159"/>
      <c r="D142" s="159"/>
      <c r="E142" s="159"/>
      <c r="F142" s="159"/>
      <c r="G142" s="159"/>
      <c r="H142" s="159"/>
      <c r="I142" s="159"/>
    </row>
    <row r="143" spans="1:9">
      <c r="A143" s="1" t="s">
        <v>2870</v>
      </c>
    </row>
    <row r="144" spans="1:9">
      <c r="A144" s="1" t="s">
        <v>2871</v>
      </c>
    </row>
    <row r="146" spans="1:9">
      <c r="A146" s="159" t="s">
        <v>1054</v>
      </c>
      <c r="B146" s="159"/>
      <c r="C146" s="159"/>
      <c r="D146" s="159"/>
      <c r="E146" s="159"/>
      <c r="F146" s="159"/>
      <c r="G146" s="159"/>
      <c r="H146" s="159"/>
      <c r="I146" s="159"/>
    </row>
    <row r="147" spans="1:9">
      <c r="A147" s="1" t="s">
        <v>1069</v>
      </c>
    </row>
    <row r="148" spans="1:9">
      <c r="A148" s="1" t="s">
        <v>2872</v>
      </c>
    </row>
    <row r="149" spans="1:9">
      <c r="A149" s="1" t="s">
        <v>2873</v>
      </c>
    </row>
    <row r="150" spans="1:9">
      <c r="A150" s="1" t="s">
        <v>2874</v>
      </c>
    </row>
    <row r="152" spans="1:9">
      <c r="A152" s="159" t="s">
        <v>1045</v>
      </c>
      <c r="B152" s="159"/>
      <c r="C152" s="159"/>
      <c r="D152" s="159"/>
      <c r="E152" s="159"/>
      <c r="F152" s="159"/>
      <c r="G152" s="159"/>
      <c r="H152" s="159"/>
      <c r="I152" s="159"/>
    </row>
    <row r="154" spans="1:9">
      <c r="G154" s="1" t="s">
        <v>2875</v>
      </c>
    </row>
    <row r="155" spans="1:9">
      <c r="G155" s="1" t="s">
        <v>2876</v>
      </c>
    </row>
    <row r="156" spans="1:9">
      <c r="G156" s="1" t="s">
        <v>2877</v>
      </c>
    </row>
    <row r="157" spans="1:9">
      <c r="G157" s="1" t="s">
        <v>2878</v>
      </c>
    </row>
    <row r="158" spans="1:9">
      <c r="G158" s="1" t="s">
        <v>2879</v>
      </c>
    </row>
    <row r="169" spans="1:9">
      <c r="A169" s="128" t="s">
        <v>985</v>
      </c>
      <c r="B169" s="128"/>
      <c r="C169" s="128"/>
      <c r="D169" s="128"/>
      <c r="E169" s="128"/>
      <c r="F169" s="128"/>
      <c r="G169" s="128"/>
      <c r="H169" s="128"/>
      <c r="I169" s="66"/>
    </row>
    <row r="170" spans="1:9">
      <c r="A170" s="1" t="s">
        <v>1046</v>
      </c>
    </row>
    <row r="171" spans="1:9">
      <c r="A171" s="1" t="s">
        <v>1047</v>
      </c>
    </row>
    <row r="173" spans="1:9">
      <c r="A173" s="159" t="s">
        <v>1048</v>
      </c>
      <c r="B173" s="159"/>
      <c r="C173" s="159"/>
      <c r="D173" s="159"/>
      <c r="E173" s="159"/>
      <c r="F173" s="159"/>
      <c r="G173" s="159"/>
      <c r="H173" s="159"/>
      <c r="I173" s="159"/>
    </row>
    <row r="175" spans="1:9">
      <c r="G175" s="1" t="s">
        <v>1070</v>
      </c>
    </row>
    <row r="176" spans="1:9">
      <c r="G176" s="1" t="s">
        <v>1071</v>
      </c>
    </row>
    <row r="177" spans="1:9">
      <c r="G177" s="1" t="s">
        <v>1072</v>
      </c>
    </row>
    <row r="178" spans="1:9">
      <c r="G178" s="1" t="s">
        <v>1073</v>
      </c>
    </row>
    <row r="180" spans="1:9">
      <c r="G180" s="1" t="s">
        <v>1075</v>
      </c>
    </row>
    <row r="181" spans="1:9">
      <c r="G181" s="1" t="s">
        <v>1076</v>
      </c>
    </row>
    <row r="182" spans="1:9">
      <c r="G182" s="1" t="s">
        <v>1077</v>
      </c>
    </row>
    <row r="183" spans="1:9">
      <c r="G183" s="1" t="s">
        <v>1078</v>
      </c>
    </row>
    <row r="184" spans="1:9">
      <c r="G184" s="1" t="s">
        <v>1079</v>
      </c>
    </row>
    <row r="186" spans="1:9">
      <c r="G186" s="1" t="s">
        <v>1080</v>
      </c>
    </row>
    <row r="187" spans="1:9">
      <c r="G187" s="1" t="s">
        <v>1081</v>
      </c>
    </row>
    <row r="188" spans="1:9">
      <c r="D188" s="1" t="s">
        <v>1074</v>
      </c>
      <c r="G188" s="1" t="s">
        <v>1082</v>
      </c>
    </row>
    <row r="189" spans="1:9">
      <c r="G189" s="1" t="s">
        <v>1083</v>
      </c>
    </row>
    <row r="192" spans="1:9">
      <c r="A192" s="159" t="s">
        <v>1049</v>
      </c>
      <c r="B192" s="159"/>
      <c r="C192" s="159"/>
      <c r="D192" s="159"/>
      <c r="E192" s="159"/>
      <c r="F192" s="159"/>
      <c r="G192" s="159"/>
      <c r="H192" s="159"/>
      <c r="I192" s="159"/>
    </row>
    <row r="193" spans="1:7">
      <c r="A193" s="1" t="s">
        <v>2880</v>
      </c>
    </row>
    <row r="194" spans="1:7">
      <c r="A194" s="1" t="s">
        <v>2881</v>
      </c>
    </row>
    <row r="196" spans="1:7">
      <c r="G196" s="1" t="s">
        <v>1084</v>
      </c>
    </row>
    <row r="197" spans="1:7">
      <c r="G197" s="1" t="s">
        <v>1085</v>
      </c>
    </row>
    <row r="198" spans="1:7">
      <c r="G198" s="1" t="s">
        <v>1086</v>
      </c>
    </row>
    <row r="199" spans="1:7">
      <c r="G199" s="1" t="s">
        <v>1087</v>
      </c>
    </row>
    <row r="200" spans="1:7">
      <c r="G200" s="1" t="s">
        <v>1088</v>
      </c>
    </row>
    <row r="201" spans="1:7">
      <c r="G201" s="1" t="s">
        <v>1089</v>
      </c>
    </row>
    <row r="203" spans="1:7">
      <c r="G203" s="1" t="s">
        <v>1090</v>
      </c>
    </row>
    <row r="204" spans="1:7">
      <c r="G204" s="1" t="s">
        <v>1091</v>
      </c>
    </row>
    <row r="205" spans="1:7">
      <c r="G205" s="1" t="s">
        <v>1092</v>
      </c>
    </row>
    <row r="206" spans="1:7">
      <c r="G206" s="1" t="s">
        <v>1093</v>
      </c>
    </row>
    <row r="207" spans="1:7">
      <c r="G207" s="1" t="s">
        <v>1094</v>
      </c>
    </row>
    <row r="208" spans="1:7">
      <c r="G208" s="1" t="s">
        <v>1095</v>
      </c>
    </row>
    <row r="210" spans="1:9">
      <c r="A210" s="12" t="s">
        <v>2882</v>
      </c>
    </row>
    <row r="211" spans="1:9">
      <c r="A211" s="12" t="s">
        <v>2883</v>
      </c>
    </row>
    <row r="213" spans="1:9">
      <c r="A213" s="159" t="s">
        <v>1096</v>
      </c>
      <c r="B213" s="159"/>
      <c r="C213" s="159"/>
      <c r="D213" s="159"/>
      <c r="E213" s="159"/>
      <c r="F213" s="159"/>
      <c r="G213" s="159"/>
      <c r="H213" s="159"/>
      <c r="I213" s="159"/>
    </row>
    <row r="214" spans="1:9">
      <c r="A214" s="1" t="s">
        <v>2884</v>
      </c>
    </row>
    <row r="216" spans="1:9">
      <c r="G216" s="1" t="s">
        <v>2885</v>
      </c>
    </row>
    <row r="217" spans="1:9">
      <c r="G217" s="1" t="s">
        <v>2886</v>
      </c>
    </row>
    <row r="231" spans="1:9">
      <c r="A231" s="159" t="s">
        <v>1050</v>
      </c>
      <c r="B231" s="159"/>
      <c r="C231" s="159"/>
      <c r="D231" s="159"/>
      <c r="E231" s="159"/>
      <c r="F231" s="159"/>
      <c r="G231" s="159"/>
      <c r="H231" s="159"/>
      <c r="I231" s="159"/>
    </row>
    <row r="232" spans="1:9">
      <c r="A232" s="159" t="s">
        <v>1098</v>
      </c>
      <c r="B232" s="159"/>
      <c r="C232" s="159"/>
      <c r="D232" s="159"/>
      <c r="E232" s="159"/>
      <c r="F232" s="159"/>
      <c r="G232" s="159"/>
      <c r="H232" s="159"/>
      <c r="I232" s="159"/>
    </row>
    <row r="233" spans="1:9">
      <c r="A233" s="159" t="s">
        <v>1097</v>
      </c>
      <c r="B233" s="159"/>
    </row>
    <row r="235" spans="1:9">
      <c r="H235" s="1" t="s">
        <v>1099</v>
      </c>
    </row>
    <row r="236" spans="1:9">
      <c r="H236" s="1" t="s">
        <v>1100</v>
      </c>
    </row>
    <row r="237" spans="1:9">
      <c r="H237" s="1" t="s">
        <v>1101</v>
      </c>
    </row>
    <row r="238" spans="1:9">
      <c r="H238" s="1" t="s">
        <v>1102</v>
      </c>
    </row>
    <row r="239" spans="1:9">
      <c r="H239" s="1" t="s">
        <v>1103</v>
      </c>
    </row>
    <row r="240" spans="1:9">
      <c r="H240" s="1" t="s">
        <v>1104</v>
      </c>
    </row>
    <row r="241" spans="2:8">
      <c r="H241" s="1" t="s">
        <v>1105</v>
      </c>
    </row>
    <row r="242" spans="2:8">
      <c r="H242" s="1" t="s">
        <v>1106</v>
      </c>
    </row>
    <row r="243" spans="2:8">
      <c r="H243" s="1" t="s">
        <v>1107</v>
      </c>
    </row>
    <row r="244" spans="2:8">
      <c r="H244" s="1" t="s">
        <v>1108</v>
      </c>
    </row>
    <row r="245" spans="2:8">
      <c r="H245" s="1" t="s">
        <v>1109</v>
      </c>
    </row>
    <row r="246" spans="2:8">
      <c r="H246" s="1" t="s">
        <v>1110</v>
      </c>
    </row>
    <row r="247" spans="2:8">
      <c r="H247" s="1" t="s">
        <v>1111</v>
      </c>
    </row>
    <row r="248" spans="2:8">
      <c r="H248" s="1" t="s">
        <v>1112</v>
      </c>
    </row>
    <row r="249" spans="2:8">
      <c r="H249" s="1" t="s">
        <v>1113</v>
      </c>
    </row>
    <row r="250" spans="2:8">
      <c r="H250" s="1" t="s">
        <v>1114</v>
      </c>
    </row>
    <row r="252" spans="2:8">
      <c r="H252" s="1" t="s">
        <v>1115</v>
      </c>
    </row>
    <row r="253" spans="2:8">
      <c r="H253" s="1" t="s">
        <v>1116</v>
      </c>
    </row>
    <row r="255" spans="2:8">
      <c r="B255" s="1" t="s">
        <v>2887</v>
      </c>
    </row>
    <row r="256" spans="2:8">
      <c r="B256" s="1" t="s">
        <v>2888</v>
      </c>
    </row>
    <row r="258" spans="4:12" ht="17" thickBot="1"/>
    <row r="259" spans="4:12">
      <c r="I259" s="36" t="s">
        <v>2090</v>
      </c>
      <c r="J259" s="55"/>
      <c r="K259" s="55"/>
      <c r="L259" s="56"/>
    </row>
    <row r="260" spans="4:12">
      <c r="D260" s="1" t="s">
        <v>2891</v>
      </c>
      <c r="E260" s="1" t="s">
        <v>2889</v>
      </c>
      <c r="I260" s="37" t="s">
        <v>2899</v>
      </c>
      <c r="J260" s="12"/>
      <c r="K260" s="12"/>
      <c r="L260" s="57"/>
    </row>
    <row r="261" spans="4:12">
      <c r="D261" s="1" t="s">
        <v>2892</v>
      </c>
      <c r="E261" s="1" t="s">
        <v>2890</v>
      </c>
      <c r="I261" s="37" t="s">
        <v>2900</v>
      </c>
      <c r="J261" s="12"/>
      <c r="K261" s="12"/>
      <c r="L261" s="57"/>
    </row>
    <row r="262" spans="4:12">
      <c r="D262" s="1" t="s">
        <v>2893</v>
      </c>
      <c r="I262" s="37" t="s">
        <v>2901</v>
      </c>
      <c r="J262" s="12"/>
      <c r="K262" s="12"/>
      <c r="L262" s="57"/>
    </row>
    <row r="263" spans="4:12">
      <c r="D263" s="1" t="s">
        <v>2894</v>
      </c>
      <c r="I263" s="37" t="s">
        <v>2902</v>
      </c>
      <c r="J263" s="12"/>
      <c r="K263" s="12"/>
      <c r="L263" s="57"/>
    </row>
    <row r="264" spans="4:12" ht="17" thickBot="1">
      <c r="D264" s="1" t="s">
        <v>2895</v>
      </c>
      <c r="I264" s="38" t="s">
        <v>2903</v>
      </c>
      <c r="J264" s="58"/>
      <c r="K264" s="58"/>
      <c r="L264" s="59"/>
    </row>
    <row r="270" spans="4:12">
      <c r="D270" s="1" t="s">
        <v>2896</v>
      </c>
    </row>
    <row r="271" spans="4:12">
      <c r="D271" s="1" t="s">
        <v>2897</v>
      </c>
    </row>
    <row r="272" spans="4:12">
      <c r="D272" s="1" t="s">
        <v>2898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FD640E-ECD2-4740-9A77-66514A8CBB2D}">
  <dimension ref="A1:Z603"/>
  <sheetViews>
    <sheetView showGridLines="0" rightToLeft="1" zoomScale="170" zoomScaleNormal="170" workbookViewId="0">
      <selection sqref="A1:H1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2904</v>
      </c>
      <c r="B1" s="96"/>
      <c r="C1" s="96"/>
      <c r="D1" s="96"/>
      <c r="E1" s="96"/>
      <c r="F1" s="96"/>
      <c r="G1" s="96"/>
      <c r="H1" s="164">
        <v>45817</v>
      </c>
    </row>
    <row r="3" spans="1:10">
      <c r="A3" s="165" t="s">
        <v>1155</v>
      </c>
      <c r="B3" s="165"/>
      <c r="C3" s="165"/>
      <c r="D3" s="165"/>
      <c r="E3" s="165"/>
      <c r="F3" s="165"/>
      <c r="G3" s="165"/>
      <c r="H3" s="165"/>
    </row>
    <row r="4" spans="1:10">
      <c r="B4" s="12"/>
      <c r="C4" s="12"/>
      <c r="D4" s="12"/>
      <c r="E4" s="12"/>
      <c r="F4" s="12"/>
      <c r="G4" s="12"/>
      <c r="H4" s="12"/>
    </row>
    <row r="5" spans="1:10">
      <c r="B5" s="12"/>
      <c r="C5" s="12"/>
      <c r="D5" s="12"/>
      <c r="E5" s="12"/>
      <c r="F5" s="12"/>
      <c r="G5" s="12"/>
      <c r="H5" s="12"/>
      <c r="J5" s="1" t="s">
        <v>2911</v>
      </c>
    </row>
    <row r="6" spans="1:10">
      <c r="B6" s="12"/>
      <c r="C6" s="12"/>
      <c r="D6" s="12"/>
      <c r="E6" s="12"/>
      <c r="F6" s="12"/>
      <c r="G6" s="12"/>
      <c r="H6" s="270" t="s">
        <v>2907</v>
      </c>
      <c r="I6" s="269"/>
      <c r="J6" s="269"/>
    </row>
    <row r="7" spans="1:10">
      <c r="B7" s="12"/>
      <c r="C7" s="12"/>
      <c r="D7" s="12"/>
      <c r="E7" s="12"/>
      <c r="F7" s="12"/>
      <c r="G7" s="12"/>
      <c r="H7" s="270" t="s">
        <v>2908</v>
      </c>
      <c r="I7" s="269"/>
      <c r="J7" s="269"/>
    </row>
    <row r="8" spans="1:10">
      <c r="B8" s="12"/>
      <c r="C8" s="12"/>
      <c r="D8" s="12"/>
      <c r="E8" s="12"/>
      <c r="F8" s="12"/>
      <c r="G8" s="12"/>
      <c r="H8" s="270"/>
      <c r="I8" s="269"/>
      <c r="J8" s="269"/>
    </row>
    <row r="9" spans="1:10">
      <c r="B9" s="12"/>
      <c r="C9" s="12"/>
      <c r="D9" s="12"/>
      <c r="E9" s="12"/>
      <c r="F9" s="12"/>
      <c r="G9" s="12"/>
      <c r="H9" s="270" t="s">
        <v>2909</v>
      </c>
      <c r="I9" s="269"/>
      <c r="J9" s="269"/>
    </row>
    <row r="10" spans="1:10">
      <c r="B10" s="12"/>
      <c r="C10" s="12"/>
      <c r="D10" s="12"/>
      <c r="E10" s="12"/>
      <c r="F10" s="12"/>
      <c r="G10" s="12"/>
      <c r="H10" s="270" t="s">
        <v>2910</v>
      </c>
      <c r="I10" s="269"/>
      <c r="J10" s="269"/>
    </row>
    <row r="11" spans="1:10">
      <c r="B11" s="12"/>
      <c r="C11" s="12"/>
      <c r="D11" s="12"/>
      <c r="E11" s="12"/>
      <c r="F11" s="12"/>
      <c r="G11" s="12"/>
      <c r="H11" s="12"/>
    </row>
    <row r="12" spans="1:10">
      <c r="B12" s="12"/>
      <c r="C12" s="12"/>
      <c r="D12" s="12"/>
      <c r="E12" s="12"/>
      <c r="F12" s="12"/>
      <c r="G12" s="12"/>
      <c r="H12" s="270" t="s">
        <v>2912</v>
      </c>
    </row>
    <row r="13" spans="1:10">
      <c r="B13" s="12"/>
      <c r="C13" s="12"/>
      <c r="D13" s="12"/>
      <c r="E13" s="12"/>
      <c r="F13" s="12"/>
      <c r="G13" s="12"/>
      <c r="H13" s="270" t="s">
        <v>2913</v>
      </c>
    </row>
    <row r="14" spans="1:10">
      <c r="B14" s="12"/>
      <c r="C14" s="12"/>
      <c r="D14" s="12"/>
      <c r="E14" s="12"/>
      <c r="F14" s="12"/>
      <c r="G14" s="12"/>
      <c r="H14" s="270" t="s">
        <v>2914</v>
      </c>
    </row>
    <row r="15" spans="1:10">
      <c r="B15" s="12"/>
      <c r="C15" s="12"/>
      <c r="D15" s="12"/>
      <c r="E15" s="12"/>
      <c r="F15" s="12"/>
      <c r="G15" s="12"/>
      <c r="H15" s="270" t="s">
        <v>2915</v>
      </c>
    </row>
    <row r="16" spans="1:10">
      <c r="B16" s="12"/>
      <c r="C16" s="12"/>
      <c r="D16" s="12"/>
      <c r="E16" s="12"/>
      <c r="F16" s="12"/>
      <c r="G16" s="12"/>
      <c r="H16" s="270" t="s">
        <v>2916</v>
      </c>
    </row>
    <row r="17" spans="1:8" ht="17" thickBot="1">
      <c r="B17" s="12"/>
      <c r="C17" s="12"/>
      <c r="D17" s="12"/>
      <c r="E17" s="12"/>
      <c r="F17" s="12"/>
      <c r="G17" s="12"/>
      <c r="H17" s="12"/>
    </row>
    <row r="18" spans="1:8">
      <c r="A18" s="271" t="s">
        <v>1156</v>
      </c>
      <c r="B18" s="272"/>
      <c r="C18" s="272"/>
      <c r="D18" s="272"/>
      <c r="E18" s="272"/>
      <c r="F18" s="272"/>
      <c r="G18" s="273"/>
      <c r="H18" s="12"/>
    </row>
    <row r="19" spans="1:8">
      <c r="A19" s="274" t="s">
        <v>1157</v>
      </c>
      <c r="B19" s="275"/>
      <c r="C19" s="275"/>
      <c r="D19" s="275"/>
      <c r="E19" s="275"/>
      <c r="F19" s="275"/>
      <c r="G19" s="276"/>
      <c r="H19" s="12"/>
    </row>
    <row r="20" spans="1:8">
      <c r="A20" s="274" t="s">
        <v>1274</v>
      </c>
      <c r="B20" s="275"/>
      <c r="C20" s="275"/>
      <c r="D20" s="275"/>
      <c r="E20" s="275"/>
      <c r="F20" s="275"/>
      <c r="G20" s="276"/>
      <c r="H20" s="12"/>
    </row>
    <row r="21" spans="1:8">
      <c r="A21" s="274" t="s">
        <v>1275</v>
      </c>
      <c r="B21" s="275"/>
      <c r="C21" s="275"/>
      <c r="D21" s="275"/>
      <c r="E21" s="275"/>
      <c r="F21" s="275"/>
      <c r="G21" s="276"/>
      <c r="H21" s="12"/>
    </row>
    <row r="22" spans="1:8">
      <c r="A22" s="274" t="s">
        <v>1276</v>
      </c>
      <c r="B22" s="275"/>
      <c r="C22" s="275"/>
      <c r="D22" s="275"/>
      <c r="E22" s="275"/>
      <c r="F22" s="275"/>
      <c r="G22" s="276"/>
      <c r="H22" s="12"/>
    </row>
    <row r="23" spans="1:8">
      <c r="A23" s="274"/>
      <c r="B23" s="40" t="s">
        <v>1277</v>
      </c>
      <c r="C23" s="275"/>
      <c r="D23" s="275"/>
      <c r="E23" s="275"/>
      <c r="F23" s="275"/>
      <c r="G23" s="276"/>
      <c r="H23" s="12"/>
    </row>
    <row r="24" spans="1:8" ht="17" thickBot="1">
      <c r="A24" s="277"/>
      <c r="B24" s="278" t="s">
        <v>1278</v>
      </c>
      <c r="C24" s="278"/>
      <c r="D24" s="278"/>
      <c r="E24" s="278"/>
      <c r="F24" s="278"/>
      <c r="G24" s="279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A26" s="1" t="s">
        <v>2917</v>
      </c>
      <c r="B26" s="12"/>
      <c r="C26" s="12"/>
      <c r="D26" s="12"/>
      <c r="E26" s="12"/>
      <c r="F26" s="12"/>
      <c r="G26" s="12"/>
      <c r="H26" s="12"/>
    </row>
    <row r="27" spans="1:8">
      <c r="A27" s="1" t="s">
        <v>2922</v>
      </c>
      <c r="B27" s="12"/>
      <c r="C27" s="12"/>
      <c r="D27" s="12"/>
      <c r="E27" s="12"/>
      <c r="F27" s="12"/>
      <c r="G27" s="12"/>
      <c r="H27" s="12"/>
    </row>
    <row r="28" spans="1:8">
      <c r="A28" s="1" t="s">
        <v>2923</v>
      </c>
      <c r="B28" s="12"/>
      <c r="C28" s="12"/>
      <c r="D28" s="12"/>
      <c r="E28" s="12"/>
      <c r="F28" s="12"/>
      <c r="G28" s="12"/>
      <c r="H28" s="12"/>
    </row>
    <row r="29" spans="1:8">
      <c r="A29" s="1" t="s">
        <v>2924</v>
      </c>
      <c r="B29" s="12"/>
      <c r="C29" s="12"/>
      <c r="D29" s="12"/>
      <c r="E29" s="12"/>
      <c r="F29" s="12"/>
      <c r="G29" s="12"/>
      <c r="H29" s="12"/>
    </row>
    <row r="30" spans="1:8">
      <c r="B30" s="12"/>
      <c r="C30" s="12"/>
      <c r="D30" s="12"/>
      <c r="E30" s="12"/>
      <c r="F30" s="12"/>
      <c r="G30" s="12"/>
      <c r="H30" s="12"/>
    </row>
    <row r="31" spans="1:8">
      <c r="A31" s="1" t="s">
        <v>2925</v>
      </c>
      <c r="B31" s="12"/>
      <c r="C31" s="12"/>
      <c r="D31" s="12"/>
      <c r="E31" s="12"/>
      <c r="F31" s="12"/>
      <c r="G31" s="12"/>
      <c r="H31" s="12"/>
    </row>
    <row r="32" spans="1:8">
      <c r="A32" s="1" t="s">
        <v>2926</v>
      </c>
      <c r="B32" s="12"/>
      <c r="C32" s="12"/>
      <c r="D32" s="12"/>
      <c r="E32" s="12"/>
      <c r="F32" s="12"/>
      <c r="G32" s="12"/>
      <c r="H32" s="12"/>
    </row>
    <row r="33" spans="1:8">
      <c r="A33" s="1" t="s">
        <v>2927</v>
      </c>
      <c r="B33" s="12"/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2928</v>
      </c>
      <c r="B35" s="12"/>
      <c r="C35" s="12"/>
      <c r="D35" s="12"/>
      <c r="E35" s="12"/>
      <c r="F35" s="12"/>
      <c r="G35" s="12"/>
      <c r="H35" s="12"/>
    </row>
    <row r="36" spans="1:8">
      <c r="A36" s="1" t="s">
        <v>2929</v>
      </c>
      <c r="B36" s="12"/>
      <c r="C36" s="12"/>
      <c r="D36" s="12"/>
      <c r="E36" s="12"/>
      <c r="F36" s="12"/>
      <c r="G36" s="12"/>
      <c r="H36" s="12"/>
    </row>
    <row r="37" spans="1:8">
      <c r="A37" s="1" t="s">
        <v>2930</v>
      </c>
      <c r="B37" s="12"/>
      <c r="C37" s="12"/>
      <c r="D37" s="12"/>
      <c r="E37" s="12"/>
      <c r="F37" s="12"/>
      <c r="G37" s="12"/>
      <c r="H37" s="12"/>
    </row>
    <row r="38" spans="1:8">
      <c r="A38" s="1" t="s">
        <v>2931</v>
      </c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 t="s">
        <v>2921</v>
      </c>
    </row>
    <row r="45" spans="1:8">
      <c r="B45" s="12"/>
      <c r="C45" s="12"/>
      <c r="D45" s="12"/>
      <c r="E45" s="12"/>
      <c r="F45" s="12"/>
      <c r="G45" s="12"/>
      <c r="H45" s="12" t="s">
        <v>2918</v>
      </c>
    </row>
    <row r="46" spans="1:8">
      <c r="B46" s="12"/>
      <c r="C46" s="12"/>
      <c r="D46" s="12"/>
      <c r="E46" s="12"/>
      <c r="F46" s="12"/>
      <c r="G46" s="12"/>
      <c r="H46" s="12" t="s">
        <v>2919</v>
      </c>
    </row>
    <row r="47" spans="1:8">
      <c r="B47" s="12"/>
      <c r="C47" s="12"/>
      <c r="D47" s="12"/>
      <c r="E47" s="12"/>
      <c r="F47" s="12"/>
      <c r="G47" s="12"/>
      <c r="H47" s="12" t="s">
        <v>2920</v>
      </c>
    </row>
    <row r="48" spans="1:8">
      <c r="B48" s="12"/>
      <c r="C48" s="12"/>
      <c r="D48" s="12"/>
      <c r="E48" s="12"/>
      <c r="F48" s="12"/>
      <c r="G48" s="12"/>
      <c r="H48" s="12"/>
    </row>
    <row r="49" spans="1:14">
      <c r="B49" s="12"/>
      <c r="C49" s="12"/>
      <c r="D49" s="12"/>
      <c r="E49" s="12"/>
      <c r="F49" s="12"/>
      <c r="G49" s="12"/>
      <c r="H49" s="12"/>
    </row>
    <row r="50" spans="1:14">
      <c r="B50" s="12"/>
      <c r="C50" s="12"/>
      <c r="D50" s="12"/>
      <c r="E50" s="12"/>
      <c r="F50" s="12"/>
      <c r="G50" s="12"/>
      <c r="H50" s="12"/>
    </row>
    <row r="51" spans="1:14">
      <c r="B51" s="12"/>
      <c r="C51" s="12"/>
      <c r="D51" s="12"/>
      <c r="E51" s="12"/>
      <c r="F51" s="12"/>
      <c r="G51" s="12"/>
      <c r="H51" s="12"/>
    </row>
    <row r="52" spans="1:14" ht="17" thickBot="1">
      <c r="B52" s="12"/>
      <c r="C52" s="12"/>
      <c r="D52" s="12"/>
      <c r="E52" s="12"/>
      <c r="F52" s="12"/>
      <c r="G52" s="12"/>
      <c r="H52" s="12"/>
    </row>
    <row r="53" spans="1:14">
      <c r="A53" s="4" t="s">
        <v>2932</v>
      </c>
      <c r="B53" s="55"/>
      <c r="C53" s="55"/>
      <c r="D53" s="55"/>
      <c r="E53" s="55"/>
      <c r="F53" s="55"/>
      <c r="G53" s="55"/>
      <c r="H53" s="56"/>
    </row>
    <row r="54" spans="1:14">
      <c r="A54" s="7" t="s">
        <v>2933</v>
      </c>
      <c r="B54" s="12"/>
      <c r="C54" s="12"/>
      <c r="D54" s="12"/>
      <c r="E54" s="12"/>
      <c r="F54" s="12"/>
      <c r="G54" s="12"/>
      <c r="H54" s="57"/>
    </row>
    <row r="55" spans="1:14" ht="17" thickBot="1">
      <c r="A55" s="9" t="s">
        <v>2934</v>
      </c>
      <c r="B55" s="58"/>
      <c r="C55" s="58"/>
      <c r="D55" s="58"/>
      <c r="E55" s="58"/>
      <c r="F55" s="58"/>
      <c r="G55" s="58"/>
      <c r="H55" s="59"/>
    </row>
    <row r="56" spans="1:14">
      <c r="B56" s="12"/>
      <c r="C56" s="12"/>
      <c r="D56" s="12"/>
      <c r="E56" s="12"/>
      <c r="F56" s="12"/>
      <c r="G56" s="12"/>
      <c r="H56" s="12"/>
    </row>
    <row r="57" spans="1:14">
      <c r="A57" s="1" t="s">
        <v>2936</v>
      </c>
      <c r="B57" s="12"/>
      <c r="C57" s="12"/>
      <c r="D57" s="12"/>
      <c r="E57" s="12"/>
      <c r="F57" s="12"/>
      <c r="G57" s="12"/>
      <c r="H57" s="12"/>
    </row>
    <row r="58" spans="1:14" ht="17" thickBot="1">
      <c r="A58" s="1" t="s">
        <v>2935</v>
      </c>
      <c r="B58" s="12"/>
      <c r="C58" s="12"/>
      <c r="D58" s="12"/>
      <c r="E58" s="12"/>
      <c r="F58" s="12"/>
      <c r="G58" s="12"/>
      <c r="H58" s="12"/>
    </row>
    <row r="59" spans="1:14" ht="17" thickBot="1">
      <c r="B59" s="12"/>
      <c r="C59" s="12"/>
      <c r="D59" s="12"/>
      <c r="E59" s="12"/>
      <c r="F59" s="12"/>
      <c r="G59" s="12"/>
      <c r="H59" s="12"/>
      <c r="I59" s="314" t="s">
        <v>2956</v>
      </c>
      <c r="J59" s="315"/>
      <c r="K59" s="315"/>
      <c r="L59" s="315"/>
      <c r="M59" s="315"/>
      <c r="N59" s="316"/>
    </row>
    <row r="60" spans="1:14">
      <c r="A60" s="1" t="s">
        <v>2952</v>
      </c>
      <c r="B60" s="12"/>
      <c r="C60" s="12"/>
      <c r="D60" s="12"/>
      <c r="E60" s="12"/>
      <c r="F60" s="12"/>
      <c r="G60" s="12"/>
      <c r="H60" s="12"/>
    </row>
    <row r="61" spans="1:14">
      <c r="A61" s="1" t="s">
        <v>1279</v>
      </c>
      <c r="B61" s="12"/>
      <c r="C61" s="12"/>
      <c r="D61" s="12"/>
      <c r="E61" s="12"/>
      <c r="F61" s="12"/>
      <c r="G61" s="12"/>
      <c r="H61" s="12"/>
    </row>
    <row r="62" spans="1:14">
      <c r="A62" s="1" t="s">
        <v>1280</v>
      </c>
      <c r="B62" s="12"/>
      <c r="C62" s="12"/>
      <c r="D62" s="12"/>
      <c r="E62" s="12"/>
      <c r="F62" s="12"/>
      <c r="G62" s="12"/>
      <c r="H62" s="12"/>
      <c r="I62" s="1" t="s">
        <v>2937</v>
      </c>
      <c r="L62" s="1" t="s">
        <v>2938</v>
      </c>
    </row>
    <row r="63" spans="1:14">
      <c r="A63" s="1" t="s">
        <v>1281</v>
      </c>
      <c r="B63" s="12"/>
      <c r="C63" s="12"/>
      <c r="D63" s="12"/>
      <c r="E63" s="12"/>
      <c r="F63" s="12"/>
      <c r="G63" s="12"/>
      <c r="H63" s="12"/>
      <c r="L63" s="1" t="s">
        <v>2939</v>
      </c>
    </row>
    <row r="64" spans="1:14">
      <c r="B64" s="12"/>
      <c r="C64" s="12"/>
      <c r="D64" s="12"/>
      <c r="E64" s="12"/>
      <c r="F64" s="12"/>
      <c r="G64" s="12"/>
      <c r="H64" s="12"/>
      <c r="L64" s="1" t="s">
        <v>2940</v>
      </c>
    </row>
    <row r="65" spans="1:14">
      <c r="A65" s="1" t="s">
        <v>2957</v>
      </c>
      <c r="B65" s="12"/>
      <c r="C65" s="12"/>
      <c r="D65" s="12"/>
      <c r="E65" s="12"/>
      <c r="F65" s="12"/>
      <c r="G65" s="12"/>
      <c r="H65" s="12"/>
      <c r="L65" s="1" t="s">
        <v>2941</v>
      </c>
    </row>
    <row r="66" spans="1:14">
      <c r="B66" s="12"/>
      <c r="C66" s="12"/>
      <c r="D66" s="12"/>
      <c r="E66" s="12"/>
      <c r="F66" s="12"/>
      <c r="G66" s="12"/>
      <c r="H66" s="12"/>
      <c r="J66" s="269" t="s">
        <v>2943</v>
      </c>
      <c r="K66" s="269"/>
      <c r="L66" s="1" t="s">
        <v>2942</v>
      </c>
    </row>
    <row r="67" spans="1:14">
      <c r="B67" s="12" t="s">
        <v>2958</v>
      </c>
      <c r="C67" s="12"/>
      <c r="D67" s="12"/>
      <c r="E67" s="12"/>
      <c r="F67" s="12"/>
      <c r="G67" s="12"/>
      <c r="H67" s="12"/>
      <c r="J67" s="269" t="s">
        <v>2944</v>
      </c>
      <c r="K67" s="269"/>
    </row>
    <row r="68" spans="1:14">
      <c r="B68" s="12"/>
      <c r="C68" s="12"/>
      <c r="D68" s="12"/>
      <c r="E68" s="12"/>
      <c r="F68" s="12"/>
      <c r="G68" s="12"/>
      <c r="H68" s="12"/>
      <c r="J68" s="269" t="s">
        <v>2945</v>
      </c>
      <c r="K68" s="269"/>
    </row>
    <row r="69" spans="1:14">
      <c r="B69" s="12" t="s">
        <v>2959</v>
      </c>
      <c r="C69" s="12"/>
      <c r="D69" s="12" t="s">
        <v>2964</v>
      </c>
      <c r="E69" s="12"/>
      <c r="F69" s="12" t="s">
        <v>2975</v>
      </c>
      <c r="G69" s="12"/>
      <c r="H69" s="12"/>
      <c r="J69" s="269" t="s">
        <v>2949</v>
      </c>
      <c r="K69" s="269" t="s">
        <v>2946</v>
      </c>
    </row>
    <row r="70" spans="1:14">
      <c r="B70" s="12" t="s">
        <v>2960</v>
      </c>
      <c r="C70" s="12"/>
      <c r="D70" s="12" t="s">
        <v>2965</v>
      </c>
      <c r="E70" s="12"/>
      <c r="F70" s="12" t="s">
        <v>2965</v>
      </c>
      <c r="G70" s="12"/>
      <c r="H70" s="12"/>
      <c r="J70" s="269" t="s">
        <v>2950</v>
      </c>
      <c r="K70" s="269" t="s">
        <v>2947</v>
      </c>
    </row>
    <row r="71" spans="1:14">
      <c r="B71" s="12" t="s">
        <v>2961</v>
      </c>
      <c r="C71" s="12"/>
      <c r="D71" s="12" t="s">
        <v>2966</v>
      </c>
      <c r="E71" s="12"/>
      <c r="F71" s="12" t="s">
        <v>2976</v>
      </c>
      <c r="G71" s="12"/>
      <c r="H71" s="12"/>
      <c r="J71" s="269" t="s">
        <v>2951</v>
      </c>
      <c r="K71" s="269" t="s">
        <v>2948</v>
      </c>
    </row>
    <row r="72" spans="1:14">
      <c r="B72" s="12"/>
      <c r="C72" s="12"/>
      <c r="D72" s="12"/>
      <c r="E72" s="12"/>
      <c r="F72" s="12"/>
      <c r="G72" s="12"/>
      <c r="H72" s="12"/>
    </row>
    <row r="73" spans="1:14">
      <c r="B73" s="12" t="s">
        <v>2962</v>
      </c>
      <c r="C73" s="12"/>
      <c r="D73" s="12" t="s">
        <v>2969</v>
      </c>
      <c r="E73" s="12"/>
      <c r="F73" s="12" t="s">
        <v>2977</v>
      </c>
      <c r="G73" s="12"/>
      <c r="H73" s="12"/>
    </row>
    <row r="74" spans="1:14" ht="18">
      <c r="B74" s="12" t="s">
        <v>2963</v>
      </c>
      <c r="C74" s="12"/>
      <c r="D74" s="12" t="s">
        <v>2970</v>
      </c>
      <c r="E74" s="12"/>
      <c r="F74" s="12" t="s">
        <v>2978</v>
      </c>
      <c r="G74" s="12"/>
      <c r="H74" s="12"/>
      <c r="K74" s="1" t="s">
        <v>2954</v>
      </c>
    </row>
    <row r="75" spans="1:14">
      <c r="B75" s="12" t="s">
        <v>2967</v>
      </c>
      <c r="C75" s="12"/>
      <c r="D75" s="12" t="s">
        <v>2971</v>
      </c>
      <c r="E75" s="12"/>
      <c r="F75" s="12" t="s">
        <v>2979</v>
      </c>
      <c r="G75" s="12"/>
      <c r="H75" s="12"/>
      <c r="K75" s="1" t="s">
        <v>2953</v>
      </c>
    </row>
    <row r="76" spans="1:14">
      <c r="B76" s="12" t="s">
        <v>2968</v>
      </c>
      <c r="C76" s="12"/>
      <c r="D76" s="12" t="s">
        <v>2972</v>
      </c>
      <c r="E76" s="12"/>
      <c r="F76" s="12" t="s">
        <v>2980</v>
      </c>
      <c r="G76" s="12"/>
      <c r="H76" s="12"/>
      <c r="K76" s="1" t="s">
        <v>2955</v>
      </c>
    </row>
    <row r="77" spans="1:14">
      <c r="B77" s="12" t="s">
        <v>2792</v>
      </c>
      <c r="C77" s="12"/>
      <c r="D77" s="12" t="s">
        <v>2973</v>
      </c>
      <c r="E77" s="12"/>
      <c r="F77" s="12" t="s">
        <v>2981</v>
      </c>
      <c r="G77" s="12"/>
      <c r="H77" s="12"/>
    </row>
    <row r="78" spans="1:14" ht="17" thickBot="1">
      <c r="B78" s="12"/>
      <c r="C78" s="12"/>
      <c r="D78" s="12" t="s">
        <v>2974</v>
      </c>
      <c r="E78" s="12"/>
      <c r="F78" s="12"/>
      <c r="G78" s="12"/>
      <c r="H78" s="12"/>
    </row>
    <row r="79" spans="1:14">
      <c r="B79" s="12" t="s">
        <v>2982</v>
      </c>
      <c r="C79" s="12"/>
      <c r="D79" s="12" t="s">
        <v>2792</v>
      </c>
      <c r="E79" s="12"/>
      <c r="F79" s="12"/>
      <c r="G79" s="12"/>
      <c r="H79" s="12"/>
      <c r="J79" s="4" t="s">
        <v>2993</v>
      </c>
      <c r="K79" s="5"/>
      <c r="L79" s="5"/>
      <c r="M79" s="5"/>
      <c r="N79" s="6"/>
    </row>
    <row r="80" spans="1:14">
      <c r="B80" s="12" t="s">
        <v>2983</v>
      </c>
      <c r="C80" s="12"/>
      <c r="D80" s="12"/>
      <c r="E80" s="12"/>
      <c r="F80" s="12"/>
      <c r="G80" s="12"/>
      <c r="H80" s="12"/>
      <c r="J80" s="7" t="s">
        <v>2994</v>
      </c>
      <c r="N80" s="8"/>
    </row>
    <row r="81" spans="1:14">
      <c r="B81" s="12" t="s">
        <v>2984</v>
      </c>
      <c r="C81" s="12"/>
      <c r="D81" s="12" t="s">
        <v>2987</v>
      </c>
      <c r="E81" s="12"/>
      <c r="F81" s="12"/>
      <c r="G81" s="12"/>
      <c r="H81" s="12"/>
      <c r="J81" s="7" t="s">
        <v>2995</v>
      </c>
      <c r="N81" s="8"/>
    </row>
    <row r="82" spans="1:14">
      <c r="B82" s="12" t="s">
        <v>2985</v>
      </c>
      <c r="C82" s="12"/>
      <c r="D82" s="12" t="s">
        <v>2988</v>
      </c>
      <c r="E82" s="12"/>
      <c r="F82" s="12"/>
      <c r="G82" s="12"/>
      <c r="H82" s="12"/>
      <c r="J82" s="7" t="s">
        <v>2996</v>
      </c>
      <c r="N82" s="8"/>
    </row>
    <row r="83" spans="1:14">
      <c r="B83" s="12" t="s">
        <v>2986</v>
      </c>
      <c r="C83" s="12"/>
      <c r="D83" s="12" t="s">
        <v>2989</v>
      </c>
      <c r="E83" s="12"/>
      <c r="F83" s="12"/>
      <c r="G83" s="12"/>
      <c r="H83" s="12"/>
      <c r="J83" s="7" t="s">
        <v>2997</v>
      </c>
      <c r="N83" s="8"/>
    </row>
    <row r="84" spans="1:14" ht="17" thickBot="1">
      <c r="B84" s="12"/>
      <c r="C84" s="12"/>
      <c r="D84" s="12" t="s">
        <v>2990</v>
      </c>
      <c r="E84" s="12"/>
      <c r="F84" s="12"/>
      <c r="G84" s="12"/>
      <c r="H84" s="12"/>
      <c r="J84" s="9" t="s">
        <v>2998</v>
      </c>
      <c r="K84" s="10"/>
      <c r="L84" s="10"/>
      <c r="M84" s="10"/>
      <c r="N84" s="11"/>
    </row>
    <row r="85" spans="1:14">
      <c r="B85" s="12"/>
      <c r="C85" s="12"/>
      <c r="D85" s="12"/>
      <c r="E85" s="12"/>
      <c r="F85" s="12"/>
      <c r="G85" s="12"/>
      <c r="H85" s="12"/>
    </row>
    <row r="86" spans="1:14">
      <c r="B86" s="12"/>
      <c r="C86" s="12"/>
      <c r="D86" s="12"/>
      <c r="E86" s="12"/>
      <c r="F86" s="12"/>
      <c r="G86" s="12"/>
      <c r="H86" s="12"/>
    </row>
    <row r="87" spans="1:14">
      <c r="B87" s="12"/>
      <c r="C87" s="12"/>
      <c r="D87" s="12" t="s">
        <v>2991</v>
      </c>
      <c r="E87" s="12"/>
      <c r="F87" s="12"/>
      <c r="G87" s="12"/>
      <c r="H87" s="12"/>
    </row>
    <row r="88" spans="1:14">
      <c r="B88" s="12"/>
      <c r="C88" s="12"/>
      <c r="D88" s="12" t="s">
        <v>2992</v>
      </c>
      <c r="E88" s="12"/>
      <c r="F88" s="12"/>
      <c r="G88" s="12"/>
      <c r="H88" s="12"/>
    </row>
    <row r="89" spans="1:14">
      <c r="B89" s="12"/>
      <c r="C89" s="12"/>
      <c r="D89" s="12"/>
      <c r="E89" s="12"/>
      <c r="F89" s="12"/>
      <c r="G89" s="12"/>
      <c r="H89" s="12"/>
    </row>
    <row r="90" spans="1:14">
      <c r="B90" s="12"/>
      <c r="C90" s="12"/>
      <c r="D90" s="12"/>
      <c r="E90" s="12"/>
      <c r="F90" s="12"/>
      <c r="G90" s="12"/>
      <c r="H90" s="12"/>
    </row>
    <row r="91" spans="1:14">
      <c r="B91" s="12"/>
      <c r="C91" s="12"/>
      <c r="D91" s="12"/>
      <c r="E91" s="12"/>
      <c r="F91" s="12"/>
      <c r="G91" s="12"/>
      <c r="H91" s="12"/>
    </row>
    <row r="92" spans="1:14">
      <c r="B92" s="12"/>
      <c r="C92" s="12"/>
      <c r="D92" s="12"/>
      <c r="E92" s="12"/>
      <c r="F92" s="12"/>
      <c r="G92" s="12"/>
      <c r="H92" s="12"/>
    </row>
    <row r="93" spans="1:14">
      <c r="B93" s="12"/>
      <c r="C93" s="12"/>
      <c r="D93" s="12"/>
      <c r="E93" s="12"/>
      <c r="F93" s="12"/>
      <c r="G93" s="12"/>
      <c r="H93" s="12"/>
    </row>
    <row r="94" spans="1:14" ht="17" thickBot="1">
      <c r="A94" s="165" t="s">
        <v>2999</v>
      </c>
      <c r="B94" s="166"/>
      <c r="C94" s="166"/>
      <c r="D94" s="166"/>
      <c r="E94" s="166"/>
      <c r="F94" s="166"/>
      <c r="G94" s="166"/>
      <c r="H94" s="166"/>
    </row>
    <row r="95" spans="1:14">
      <c r="B95" s="12"/>
      <c r="C95" s="12"/>
      <c r="D95" s="12"/>
      <c r="E95" s="12"/>
      <c r="F95" s="12"/>
      <c r="G95" s="12"/>
      <c r="H95" s="12"/>
      <c r="I95" s="4" t="s">
        <v>3011</v>
      </c>
      <c r="J95" s="5"/>
      <c r="K95" s="5"/>
      <c r="L95" s="5"/>
      <c r="M95" s="6"/>
    </row>
    <row r="96" spans="1:14">
      <c r="B96" s="12"/>
      <c r="C96" s="12"/>
      <c r="D96" s="12"/>
      <c r="E96" s="12"/>
      <c r="F96" s="12"/>
      <c r="G96" s="12"/>
      <c r="H96" s="12"/>
      <c r="I96" s="7"/>
      <c r="M96" s="8"/>
    </row>
    <row r="97" spans="1:14">
      <c r="B97" s="12"/>
      <c r="C97" s="12"/>
      <c r="D97" s="12"/>
      <c r="E97" s="12"/>
      <c r="F97" s="12"/>
      <c r="G97" s="12"/>
      <c r="H97" s="12"/>
      <c r="I97" s="7" t="s">
        <v>3000</v>
      </c>
      <c r="M97" s="8"/>
    </row>
    <row r="98" spans="1:14">
      <c r="B98" s="12"/>
      <c r="C98" s="12"/>
      <c r="D98" s="12"/>
      <c r="E98" s="12"/>
      <c r="F98" s="12"/>
      <c r="G98" s="12"/>
      <c r="H98" s="12"/>
      <c r="I98" s="7" t="s">
        <v>3001</v>
      </c>
      <c r="M98" s="8"/>
    </row>
    <row r="99" spans="1:14">
      <c r="B99" s="12"/>
      <c r="C99" s="12"/>
      <c r="D99" s="12"/>
      <c r="E99" s="12"/>
      <c r="F99" s="12"/>
      <c r="G99" s="12"/>
      <c r="H99" s="12"/>
      <c r="I99" s="7" t="s">
        <v>3002</v>
      </c>
      <c r="M99" s="8"/>
    </row>
    <row r="100" spans="1:14">
      <c r="B100" s="12"/>
      <c r="C100" s="12"/>
      <c r="D100" s="12"/>
      <c r="E100" s="12"/>
      <c r="F100" s="12"/>
      <c r="G100" s="12"/>
      <c r="H100" s="12"/>
      <c r="I100" s="7" t="s">
        <v>3003</v>
      </c>
      <c r="M100" s="8"/>
    </row>
    <row r="101" spans="1:14">
      <c r="B101" s="12"/>
      <c r="C101" s="12"/>
      <c r="D101" s="12"/>
      <c r="E101" s="12"/>
      <c r="F101" s="12"/>
      <c r="G101" s="12"/>
      <c r="H101" s="12"/>
      <c r="I101" s="7"/>
      <c r="M101" s="8"/>
    </row>
    <row r="102" spans="1:14">
      <c r="B102" s="12"/>
      <c r="C102" s="12"/>
      <c r="D102" s="12"/>
      <c r="E102" s="12"/>
      <c r="F102" s="12"/>
      <c r="G102" s="12"/>
      <c r="H102" s="12"/>
      <c r="I102" s="7" t="s">
        <v>3004</v>
      </c>
      <c r="L102" s="1" t="s">
        <v>3006</v>
      </c>
      <c r="M102" s="8"/>
    </row>
    <row r="103" spans="1:14">
      <c r="B103" s="12"/>
      <c r="C103" s="12"/>
      <c r="D103" s="12"/>
      <c r="E103" s="12"/>
      <c r="F103" s="12"/>
      <c r="G103" s="12"/>
      <c r="H103" s="12"/>
      <c r="I103" s="7" t="s">
        <v>3005</v>
      </c>
      <c r="L103" s="1" t="s">
        <v>3007</v>
      </c>
      <c r="M103" s="8"/>
    </row>
    <row r="104" spans="1:14">
      <c r="B104" s="12"/>
      <c r="C104" s="12"/>
      <c r="D104" s="12"/>
      <c r="E104" s="12"/>
      <c r="F104" s="12"/>
      <c r="G104" s="12"/>
      <c r="H104" s="12"/>
      <c r="I104" s="7"/>
      <c r="M104" s="8"/>
    </row>
    <row r="105" spans="1:14">
      <c r="B105" s="12"/>
      <c r="C105" s="12"/>
      <c r="D105" s="12"/>
      <c r="E105" s="12"/>
      <c r="F105" s="12"/>
      <c r="G105" s="12"/>
      <c r="H105" s="12"/>
      <c r="I105" s="7"/>
      <c r="M105" s="8"/>
    </row>
    <row r="106" spans="1:14">
      <c r="B106" s="12"/>
      <c r="C106" s="12"/>
      <c r="D106" s="12"/>
      <c r="E106" s="12"/>
      <c r="F106" s="12"/>
      <c r="G106" s="12"/>
      <c r="H106" s="12"/>
      <c r="I106" s="37" t="s">
        <v>3008</v>
      </c>
      <c r="J106" s="12"/>
      <c r="K106" s="12"/>
      <c r="L106" s="12"/>
      <c r="M106" s="57"/>
    </row>
    <row r="107" spans="1:14">
      <c r="A107" s="1" t="s">
        <v>1285</v>
      </c>
      <c r="B107" s="12"/>
      <c r="C107" s="12"/>
      <c r="D107" s="12"/>
      <c r="E107" s="12"/>
      <c r="F107" s="12"/>
      <c r="G107" s="12"/>
      <c r="H107" s="12"/>
      <c r="I107" s="37" t="s">
        <v>3009</v>
      </c>
      <c r="J107" s="12"/>
      <c r="K107" s="12"/>
      <c r="L107" s="12"/>
      <c r="M107" s="57"/>
    </row>
    <row r="108" spans="1:14" ht="17" thickBot="1">
      <c r="A108" s="1" t="s">
        <v>1286</v>
      </c>
      <c r="B108" s="12"/>
      <c r="C108" s="12"/>
      <c r="D108" s="12"/>
      <c r="E108" s="12"/>
      <c r="F108" s="12"/>
      <c r="G108" s="12"/>
      <c r="H108" s="12"/>
      <c r="I108" s="38" t="s">
        <v>3010</v>
      </c>
      <c r="J108" s="58"/>
      <c r="K108" s="58"/>
      <c r="L108" s="280" t="s">
        <v>3020</v>
      </c>
      <c r="M108" s="59"/>
    </row>
    <row r="109" spans="1:14" ht="17" thickBot="1">
      <c r="B109" s="12"/>
      <c r="C109" s="12"/>
      <c r="D109" s="12"/>
      <c r="E109" s="12"/>
      <c r="F109" s="12"/>
      <c r="G109" s="12"/>
      <c r="H109" s="12"/>
    </row>
    <row r="110" spans="1:14">
      <c r="B110" s="12"/>
      <c r="C110" s="12"/>
      <c r="D110" s="12"/>
      <c r="E110" s="12"/>
      <c r="F110" s="12"/>
      <c r="G110" s="12"/>
      <c r="H110" s="12"/>
      <c r="I110" s="4" t="s">
        <v>3018</v>
      </c>
      <c r="J110" s="5"/>
      <c r="K110" s="5"/>
      <c r="L110" s="5"/>
      <c r="M110" s="5"/>
      <c r="N110" s="6"/>
    </row>
    <row r="111" spans="1:14">
      <c r="B111" s="12"/>
      <c r="C111" s="12"/>
      <c r="D111" s="12"/>
      <c r="E111" s="12"/>
      <c r="F111" s="12"/>
      <c r="G111" s="12"/>
      <c r="H111" s="12"/>
      <c r="I111" s="7" t="s">
        <v>3012</v>
      </c>
      <c r="N111" s="8"/>
    </row>
    <row r="112" spans="1:14">
      <c r="B112" s="12"/>
      <c r="C112" s="12"/>
      <c r="D112" s="12"/>
      <c r="E112" s="12"/>
      <c r="F112" s="12"/>
      <c r="G112" s="12"/>
      <c r="H112" s="12"/>
      <c r="I112" s="7" t="s">
        <v>3013</v>
      </c>
      <c r="N112" s="8"/>
    </row>
    <row r="113" spans="1:14">
      <c r="B113" s="12"/>
      <c r="C113" s="12"/>
      <c r="D113" s="12"/>
      <c r="E113" s="12"/>
      <c r="F113" s="12"/>
      <c r="G113" s="12"/>
      <c r="H113" s="12"/>
      <c r="I113" s="7" t="s">
        <v>3014</v>
      </c>
      <c r="N113" s="8"/>
    </row>
    <row r="114" spans="1:14">
      <c r="B114" s="12"/>
      <c r="C114" s="12"/>
      <c r="D114" s="12"/>
      <c r="E114" s="12"/>
      <c r="F114" s="12"/>
      <c r="G114" s="12"/>
      <c r="H114" s="12"/>
      <c r="I114" s="7" t="s">
        <v>3015</v>
      </c>
      <c r="N114" s="8"/>
    </row>
    <row r="115" spans="1:14">
      <c r="B115" s="12"/>
      <c r="C115" s="12"/>
      <c r="D115" s="12"/>
      <c r="E115" s="12"/>
      <c r="F115" s="12"/>
      <c r="G115" s="12"/>
      <c r="H115" s="12"/>
      <c r="I115" s="7" t="s">
        <v>3016</v>
      </c>
      <c r="N115" s="8"/>
    </row>
    <row r="116" spans="1:14">
      <c r="B116" s="12"/>
      <c r="C116" s="12"/>
      <c r="D116" s="12"/>
      <c r="E116" s="12"/>
      <c r="F116" s="12"/>
      <c r="G116" s="12"/>
      <c r="H116" s="12"/>
      <c r="I116" s="7" t="s">
        <v>3019</v>
      </c>
      <c r="N116" s="8"/>
    </row>
    <row r="117" spans="1:14">
      <c r="B117" s="12"/>
      <c r="C117" s="12"/>
      <c r="D117" s="12"/>
      <c r="E117" s="12"/>
      <c r="F117" s="12"/>
      <c r="G117" s="12"/>
      <c r="H117" s="12"/>
      <c r="I117" s="7" t="s">
        <v>3017</v>
      </c>
      <c r="N117" s="8"/>
    </row>
    <row r="118" spans="1:14">
      <c r="B118" s="12"/>
      <c r="C118" s="12"/>
      <c r="D118" s="12"/>
      <c r="E118" s="12"/>
      <c r="F118" s="12"/>
      <c r="G118" s="12"/>
      <c r="H118" s="12"/>
      <c r="I118" s="7"/>
      <c r="N118" s="8"/>
    </row>
    <row r="119" spans="1:14">
      <c r="B119" s="12"/>
      <c r="C119" s="12"/>
      <c r="D119" s="12"/>
      <c r="E119" s="12"/>
      <c r="F119" s="12"/>
      <c r="G119" s="12"/>
      <c r="H119" s="12"/>
      <c r="I119" s="7" t="s">
        <v>3021</v>
      </c>
      <c r="N119" s="8"/>
    </row>
    <row r="120" spans="1:14">
      <c r="B120" s="12"/>
      <c r="C120" s="12"/>
      <c r="D120" s="12"/>
      <c r="E120" s="12"/>
      <c r="F120" s="12"/>
      <c r="G120" s="12"/>
      <c r="H120" s="12"/>
      <c r="I120" s="7" t="s">
        <v>3023</v>
      </c>
      <c r="N120" s="8"/>
    </row>
    <row r="121" spans="1:14">
      <c r="B121" s="12"/>
      <c r="C121" s="12"/>
      <c r="D121" s="12"/>
      <c r="E121" s="12"/>
      <c r="F121" s="12"/>
      <c r="G121" s="12"/>
      <c r="H121" s="12"/>
      <c r="I121" s="7" t="s">
        <v>3024</v>
      </c>
      <c r="N121" s="8"/>
    </row>
    <row r="122" spans="1:14">
      <c r="A122" s="167" t="s">
        <v>1131</v>
      </c>
      <c r="B122" s="168"/>
      <c r="C122" s="168"/>
      <c r="D122" s="168"/>
      <c r="E122" s="168"/>
      <c r="F122" s="168"/>
      <c r="G122" s="168"/>
      <c r="H122" s="168"/>
      <c r="I122" s="7" t="s">
        <v>3025</v>
      </c>
      <c r="N122" s="8"/>
    </row>
    <row r="123" spans="1:14">
      <c r="A123" s="168" t="s">
        <v>1132</v>
      </c>
      <c r="B123" s="168"/>
      <c r="C123" s="168"/>
      <c r="D123" s="168"/>
      <c r="E123" s="168"/>
      <c r="F123" s="168"/>
      <c r="G123" s="168"/>
      <c r="H123" s="168"/>
      <c r="I123" s="7" t="s">
        <v>3022</v>
      </c>
      <c r="L123" s="1" t="s">
        <v>3026</v>
      </c>
      <c r="N123" s="8"/>
    </row>
    <row r="124" spans="1:14">
      <c r="A124" s="168" t="s">
        <v>1133</v>
      </c>
      <c r="B124" s="168"/>
      <c r="C124" s="168"/>
      <c r="D124" s="168"/>
      <c r="E124" s="168"/>
      <c r="F124" s="168"/>
      <c r="G124" s="168"/>
      <c r="H124" s="168"/>
      <c r="I124" s="7" t="s">
        <v>3027</v>
      </c>
      <c r="N124" s="8"/>
    </row>
    <row r="125" spans="1:14">
      <c r="A125" s="168" t="s">
        <v>1134</v>
      </c>
      <c r="B125" s="168"/>
      <c r="C125" s="168"/>
      <c r="D125" s="168"/>
      <c r="E125" s="168"/>
      <c r="F125" s="168"/>
      <c r="G125" s="168"/>
      <c r="H125" s="168"/>
      <c r="I125" s="7"/>
      <c r="N125" s="8"/>
    </row>
    <row r="126" spans="1:14">
      <c r="A126" s="168" t="s">
        <v>1135</v>
      </c>
      <c r="B126" s="168"/>
      <c r="C126" s="168"/>
      <c r="D126" s="169" t="s">
        <v>1136</v>
      </c>
      <c r="E126" s="168"/>
      <c r="F126" s="168"/>
      <c r="G126" s="168"/>
      <c r="H126" s="168"/>
      <c r="I126" s="7" t="s">
        <v>3028</v>
      </c>
      <c r="N126" s="8"/>
    </row>
    <row r="127" spans="1:14">
      <c r="A127" s="168" t="s">
        <v>1137</v>
      </c>
      <c r="B127" s="168"/>
      <c r="C127" s="168"/>
      <c r="D127" s="168"/>
      <c r="E127" s="168"/>
      <c r="F127" s="168"/>
      <c r="G127" s="168"/>
      <c r="H127" s="168"/>
      <c r="I127" s="7" t="s">
        <v>3029</v>
      </c>
      <c r="N127" s="8"/>
    </row>
    <row r="128" spans="1:14">
      <c r="A128" s="168" t="s">
        <v>1138</v>
      </c>
      <c r="B128" s="168"/>
      <c r="C128" s="168"/>
      <c r="D128" s="168"/>
      <c r="E128" s="168"/>
      <c r="F128" s="168"/>
      <c r="G128" s="168"/>
      <c r="H128" s="168"/>
      <c r="I128" s="7" t="s">
        <v>3030</v>
      </c>
      <c r="N128" s="8"/>
    </row>
    <row r="129" spans="1:14">
      <c r="A129" s="168"/>
      <c r="B129" s="168"/>
      <c r="C129" s="168"/>
      <c r="D129" s="168"/>
      <c r="E129" s="168"/>
      <c r="F129" s="168"/>
      <c r="G129" s="168"/>
      <c r="H129" s="168"/>
      <c r="I129" s="7" t="s">
        <v>3031</v>
      </c>
      <c r="N129" s="8"/>
    </row>
    <row r="130" spans="1:14">
      <c r="A130" s="167" t="s">
        <v>1139</v>
      </c>
      <c r="B130" s="168"/>
      <c r="C130" s="168"/>
      <c r="D130" s="168"/>
      <c r="E130" s="168"/>
      <c r="F130" s="168"/>
      <c r="G130" s="168"/>
      <c r="H130" s="168"/>
      <c r="I130" s="7" t="s">
        <v>3032</v>
      </c>
      <c r="N130" s="8"/>
    </row>
    <row r="131" spans="1:14">
      <c r="A131" s="168" t="s">
        <v>1140</v>
      </c>
      <c r="B131" s="168"/>
      <c r="C131" s="168"/>
      <c r="D131" s="168"/>
      <c r="E131" s="168"/>
      <c r="F131" s="168"/>
      <c r="G131" s="168"/>
      <c r="H131" s="168"/>
      <c r="I131" s="7" t="s">
        <v>3033</v>
      </c>
      <c r="N131" s="8"/>
    </row>
    <row r="132" spans="1:14">
      <c r="A132" s="168" t="s">
        <v>1141</v>
      </c>
      <c r="B132" s="168"/>
      <c r="C132" s="168"/>
      <c r="D132" s="168"/>
      <c r="E132" s="168"/>
      <c r="F132" s="168"/>
      <c r="G132" s="168"/>
      <c r="H132" s="168"/>
      <c r="I132" s="7" t="s">
        <v>3034</v>
      </c>
      <c r="N132" s="8"/>
    </row>
    <row r="133" spans="1:14">
      <c r="A133" s="168" t="s">
        <v>1142</v>
      </c>
      <c r="B133" s="168"/>
      <c r="C133" s="168"/>
      <c r="D133" s="168"/>
      <c r="E133" s="168"/>
      <c r="F133" s="168"/>
      <c r="G133" s="168"/>
      <c r="H133" s="168"/>
      <c r="I133" s="7" t="s">
        <v>3035</v>
      </c>
      <c r="N133" s="8"/>
    </row>
    <row r="134" spans="1:14">
      <c r="A134" s="168" t="s">
        <v>1143</v>
      </c>
      <c r="B134" s="168"/>
      <c r="C134" s="168"/>
      <c r="D134" s="168" t="s">
        <v>1136</v>
      </c>
      <c r="E134" s="168" t="s">
        <v>1144</v>
      </c>
      <c r="F134" s="168"/>
      <c r="G134" s="168"/>
      <c r="H134" s="168"/>
      <c r="I134" s="7"/>
      <c r="N134" s="8"/>
    </row>
    <row r="135" spans="1:14">
      <c r="A135" s="168"/>
      <c r="B135" s="168"/>
      <c r="C135" s="168"/>
      <c r="D135" s="168"/>
      <c r="E135" s="168"/>
      <c r="F135" s="168"/>
      <c r="G135" s="168"/>
      <c r="H135" s="168"/>
      <c r="I135" s="7" t="s">
        <v>3036</v>
      </c>
      <c r="N135" s="8"/>
    </row>
    <row r="136" spans="1:14">
      <c r="A136" s="167" t="s">
        <v>1145</v>
      </c>
      <c r="B136" s="168"/>
      <c r="C136" s="168"/>
      <c r="D136" s="168"/>
      <c r="E136" s="168"/>
      <c r="F136" s="168"/>
      <c r="G136" s="168"/>
      <c r="H136" s="168"/>
      <c r="I136" s="7" t="s">
        <v>3037</v>
      </c>
      <c r="N136" s="8"/>
    </row>
    <row r="137" spans="1:14">
      <c r="A137" s="168" t="s">
        <v>1146</v>
      </c>
      <c r="B137" s="168"/>
      <c r="C137" s="168"/>
      <c r="D137" s="168"/>
      <c r="E137" s="168"/>
      <c r="F137" s="168"/>
      <c r="G137" s="168"/>
      <c r="H137" s="168"/>
      <c r="I137" s="7" t="s">
        <v>3038</v>
      </c>
      <c r="N137" s="8"/>
    </row>
    <row r="138" spans="1:14">
      <c r="A138" s="168" t="s">
        <v>1147</v>
      </c>
      <c r="B138" s="168"/>
      <c r="C138" s="168"/>
      <c r="D138" s="168"/>
      <c r="E138" s="168"/>
      <c r="F138" s="168"/>
      <c r="G138" s="168"/>
      <c r="H138" s="168"/>
      <c r="I138" s="7" t="s">
        <v>3039</v>
      </c>
      <c r="N138" s="8"/>
    </row>
    <row r="139" spans="1:14">
      <c r="A139" s="168" t="s">
        <v>1148</v>
      </c>
      <c r="B139" s="168"/>
      <c r="C139" s="170" t="s">
        <v>1149</v>
      </c>
      <c r="D139" s="168"/>
      <c r="E139" s="168"/>
      <c r="F139" s="168"/>
      <c r="G139" s="168"/>
      <c r="H139" s="168"/>
      <c r="I139" s="7" t="s">
        <v>3040</v>
      </c>
      <c r="N139" s="8"/>
    </row>
    <row r="140" spans="1:14">
      <c r="A140" s="168"/>
      <c r="B140" s="168"/>
      <c r="C140" s="168"/>
      <c r="D140" s="168"/>
      <c r="E140" s="168"/>
      <c r="F140" s="168"/>
      <c r="G140" s="168"/>
      <c r="H140" s="168"/>
      <c r="I140" s="7" t="s">
        <v>3041</v>
      </c>
      <c r="N140" s="8"/>
    </row>
    <row r="141" spans="1:14">
      <c r="A141" s="167" t="s">
        <v>1150</v>
      </c>
      <c r="B141" s="168"/>
      <c r="C141" s="168"/>
      <c r="D141" s="168"/>
      <c r="E141" s="168"/>
      <c r="F141" s="168"/>
      <c r="G141" s="168"/>
      <c r="H141" s="168"/>
      <c r="I141" s="7" t="s">
        <v>3042</v>
      </c>
      <c r="N141" s="8"/>
    </row>
    <row r="142" spans="1:14">
      <c r="A142" s="168" t="s">
        <v>1151</v>
      </c>
      <c r="B142" s="168"/>
      <c r="C142" s="168"/>
      <c r="D142" s="168"/>
      <c r="E142" s="168"/>
      <c r="F142" s="168"/>
      <c r="G142" s="168"/>
      <c r="H142" s="168"/>
      <c r="I142" s="7" t="s">
        <v>3043</v>
      </c>
      <c r="N142" s="8"/>
    </row>
    <row r="143" spans="1:14">
      <c r="A143" s="168" t="s">
        <v>1152</v>
      </c>
      <c r="B143" s="168"/>
      <c r="C143" s="168"/>
      <c r="D143" s="168"/>
      <c r="E143" s="168"/>
      <c r="F143" s="168"/>
      <c r="G143" s="168"/>
      <c r="H143" s="168"/>
      <c r="I143" s="7" t="s">
        <v>3044</v>
      </c>
      <c r="N143" s="8"/>
    </row>
    <row r="144" spans="1:14">
      <c r="A144" s="168" t="s">
        <v>1153</v>
      </c>
      <c r="B144" s="168"/>
      <c r="C144" s="168"/>
      <c r="D144" s="168"/>
      <c r="E144" s="168"/>
      <c r="F144" s="168"/>
      <c r="G144" s="168"/>
      <c r="H144" s="168"/>
      <c r="I144" s="7" t="s">
        <v>3045</v>
      </c>
      <c r="N144" s="8"/>
    </row>
    <row r="145" spans="1:14">
      <c r="A145" s="168" t="s">
        <v>1154</v>
      </c>
      <c r="B145" s="168"/>
      <c r="C145" s="168"/>
      <c r="D145" s="168"/>
      <c r="E145" s="168"/>
      <c r="F145" s="168"/>
      <c r="G145" s="168"/>
      <c r="H145" s="168"/>
      <c r="I145" s="7"/>
      <c r="N145" s="8"/>
    </row>
    <row r="146" spans="1:14">
      <c r="A146" s="168"/>
      <c r="B146" s="168"/>
      <c r="C146" s="168"/>
      <c r="D146" s="168"/>
      <c r="E146" s="168"/>
      <c r="F146" s="168"/>
      <c r="G146" s="168"/>
      <c r="H146" s="168"/>
      <c r="I146" s="7" t="s">
        <v>3046</v>
      </c>
      <c r="N146" s="8"/>
    </row>
    <row r="147" spans="1:14">
      <c r="A147" s="168"/>
      <c r="B147" s="168"/>
      <c r="C147" s="168"/>
      <c r="D147" s="168"/>
      <c r="E147" s="169" t="s">
        <v>782</v>
      </c>
      <c r="F147" s="281" t="s">
        <v>1287</v>
      </c>
      <c r="G147" s="168"/>
      <c r="H147" s="168"/>
      <c r="I147" s="7" t="s">
        <v>3047</v>
      </c>
      <c r="N147" s="8"/>
    </row>
    <row r="148" spans="1:14">
      <c r="A148" s="168"/>
      <c r="B148" s="168"/>
      <c r="C148" s="168"/>
      <c r="D148" s="168"/>
      <c r="E148" s="168"/>
      <c r="F148" s="281" t="s">
        <v>1288</v>
      </c>
      <c r="G148" s="168"/>
      <c r="H148" s="168"/>
      <c r="I148" s="7" t="s">
        <v>3048</v>
      </c>
      <c r="N148" s="8"/>
    </row>
    <row r="149" spans="1:14">
      <c r="A149" s="168"/>
      <c r="B149" s="168"/>
      <c r="C149" s="168"/>
      <c r="D149" s="168"/>
      <c r="E149" s="168"/>
      <c r="F149" s="281" t="s">
        <v>1289</v>
      </c>
      <c r="G149" s="168"/>
      <c r="H149" s="168"/>
      <c r="I149" s="7"/>
      <c r="J149" s="1" t="s">
        <v>3049</v>
      </c>
      <c r="N149" s="8"/>
    </row>
    <row r="150" spans="1:14">
      <c r="A150" s="168"/>
      <c r="B150" s="168"/>
      <c r="C150" s="168"/>
      <c r="D150" s="168"/>
      <c r="E150" s="168"/>
      <c r="F150" s="281" t="s">
        <v>1290</v>
      </c>
      <c r="G150" s="168"/>
      <c r="H150" s="168"/>
      <c r="I150" s="7"/>
      <c r="N150" s="8"/>
    </row>
    <row r="151" spans="1:14" ht="17" thickBot="1">
      <c r="A151" s="168"/>
      <c r="B151" s="168"/>
      <c r="C151" s="168"/>
      <c r="D151" s="168"/>
      <c r="E151" s="168"/>
      <c r="F151" s="281" t="s">
        <v>1291</v>
      </c>
      <c r="G151" s="168"/>
      <c r="H151" s="168"/>
      <c r="I151" s="9"/>
      <c r="J151" s="10" t="s">
        <v>3050</v>
      </c>
      <c r="K151" s="10"/>
      <c r="L151" s="10"/>
      <c r="M151" s="10"/>
      <c r="N151" s="11"/>
    </row>
    <row r="152" spans="1:14" ht="17" thickBot="1">
      <c r="A152" s="168"/>
      <c r="B152" s="168"/>
      <c r="C152" s="168"/>
      <c r="D152" s="168"/>
      <c r="E152" s="168"/>
      <c r="F152" s="281" t="s">
        <v>1292</v>
      </c>
      <c r="G152" s="168"/>
      <c r="H152" s="168"/>
    </row>
    <row r="153" spans="1:14">
      <c r="A153" s="168"/>
      <c r="B153" s="169" t="s">
        <v>677</v>
      </c>
      <c r="C153" s="168"/>
      <c r="D153" s="168"/>
      <c r="E153" s="168"/>
      <c r="F153" s="281"/>
      <c r="G153" s="168"/>
      <c r="H153" s="168"/>
      <c r="I153" s="36" t="s">
        <v>3051</v>
      </c>
      <c r="J153" s="5"/>
      <c r="K153" s="5"/>
      <c r="L153" s="5"/>
      <c r="M153" s="5"/>
      <c r="N153" s="6"/>
    </row>
    <row r="154" spans="1:14">
      <c r="A154" s="168"/>
      <c r="B154" s="168"/>
      <c r="C154" s="168"/>
      <c r="D154" s="168"/>
      <c r="E154" s="168"/>
      <c r="F154" s="281" t="s">
        <v>1293</v>
      </c>
      <c r="G154" s="168"/>
      <c r="H154" s="168"/>
      <c r="I154" s="7" t="s">
        <v>3052</v>
      </c>
      <c r="N154" s="8"/>
    </row>
    <row r="155" spans="1:14">
      <c r="A155" s="168"/>
      <c r="B155" s="168"/>
      <c r="C155" s="168"/>
      <c r="D155" s="168"/>
      <c r="E155" s="168"/>
      <c r="F155" s="281" t="s">
        <v>1294</v>
      </c>
      <c r="G155" s="168"/>
      <c r="H155" s="168"/>
      <c r="I155" s="7" t="s">
        <v>3053</v>
      </c>
      <c r="N155" s="8"/>
    </row>
    <row r="156" spans="1:14">
      <c r="A156" s="168"/>
      <c r="B156" s="168"/>
      <c r="C156" s="168"/>
      <c r="D156" s="168"/>
      <c r="E156" s="168"/>
      <c r="F156" s="281" t="s">
        <v>1295</v>
      </c>
      <c r="G156" s="168"/>
      <c r="H156" s="168"/>
      <c r="I156" s="7" t="s">
        <v>3054</v>
      </c>
      <c r="N156" s="8"/>
    </row>
    <row r="157" spans="1:14" ht="17" thickBot="1">
      <c r="A157" s="168"/>
      <c r="B157" s="168"/>
      <c r="C157" s="168"/>
      <c r="D157" s="168"/>
      <c r="E157" s="168"/>
      <c r="F157" s="168"/>
      <c r="G157" s="168"/>
      <c r="H157" s="168"/>
      <c r="I157" s="9" t="s">
        <v>3055</v>
      </c>
      <c r="J157" s="10"/>
      <c r="K157" s="10"/>
      <c r="L157" s="10"/>
      <c r="M157" s="10"/>
      <c r="N157" s="11"/>
    </row>
    <row r="158" spans="1:14">
      <c r="A158" s="168"/>
      <c r="B158" s="168"/>
      <c r="C158" s="168"/>
      <c r="D158" s="168"/>
      <c r="E158" s="168"/>
      <c r="F158" s="168"/>
      <c r="G158" s="168"/>
      <c r="H158" s="168"/>
    </row>
    <row r="159" spans="1:14" ht="17" thickBot="1">
      <c r="A159" s="168"/>
      <c r="B159" s="168"/>
      <c r="C159" s="168"/>
      <c r="D159" s="168"/>
      <c r="E159" s="168"/>
      <c r="F159" s="168"/>
      <c r="G159" s="168"/>
      <c r="H159" s="168"/>
    </row>
    <row r="160" spans="1:14" ht="17" thickBot="1">
      <c r="A160" s="101" t="s">
        <v>1416</v>
      </c>
      <c r="B160" s="96"/>
      <c r="C160" s="96"/>
      <c r="D160" s="96"/>
      <c r="E160" s="96"/>
      <c r="F160" s="96"/>
      <c r="G160" s="96"/>
      <c r="H160" s="97"/>
      <c r="K160" s="1" t="s">
        <v>2906</v>
      </c>
    </row>
    <row r="162" spans="1:15" ht="17" thickBot="1"/>
    <row r="163" spans="1:15">
      <c r="K163" s="4" t="s">
        <v>3056</v>
      </c>
      <c r="L163" s="5"/>
      <c r="M163" s="5"/>
      <c r="N163" s="5"/>
      <c r="O163" s="6"/>
    </row>
    <row r="164" spans="1:15">
      <c r="K164" s="7" t="s">
        <v>3057</v>
      </c>
      <c r="O164" s="8"/>
    </row>
    <row r="165" spans="1:15">
      <c r="K165" s="7" t="s">
        <v>3058</v>
      </c>
      <c r="O165" s="8"/>
    </row>
    <row r="166" spans="1:15">
      <c r="K166" s="7" t="s">
        <v>3059</v>
      </c>
      <c r="O166" s="8"/>
    </row>
    <row r="167" spans="1:15" ht="17" thickBot="1">
      <c r="K167" s="9" t="s">
        <v>3060</v>
      </c>
      <c r="L167" s="10"/>
      <c r="M167" s="10"/>
      <c r="N167" s="10"/>
      <c r="O167" s="11"/>
    </row>
    <row r="169" spans="1:15">
      <c r="M169" s="1" t="s">
        <v>3061</v>
      </c>
    </row>
    <row r="170" spans="1:15">
      <c r="M170" s="1" t="s">
        <v>3062</v>
      </c>
    </row>
    <row r="171" spans="1:15">
      <c r="A171" s="1" t="s">
        <v>1417</v>
      </c>
      <c r="E171" s="21" t="s">
        <v>782</v>
      </c>
      <c r="G171" s="1" t="s">
        <v>1418</v>
      </c>
      <c r="K171" s="21" t="s">
        <v>782</v>
      </c>
      <c r="M171" s="1" t="s">
        <v>3063</v>
      </c>
    </row>
    <row r="172" spans="1:15">
      <c r="M172" s="1" t="s">
        <v>3064</v>
      </c>
    </row>
    <row r="173" spans="1:15">
      <c r="M173" s="1" t="s">
        <v>3065</v>
      </c>
      <c r="O173" s="282" t="s">
        <v>1265</v>
      </c>
    </row>
    <row r="175" spans="1:15">
      <c r="M175" s="1" t="s">
        <v>3066</v>
      </c>
    </row>
    <row r="176" spans="1:15">
      <c r="M176" s="1" t="s">
        <v>3067</v>
      </c>
    </row>
    <row r="177" spans="2:13">
      <c r="M177" s="1" t="s">
        <v>3068</v>
      </c>
    </row>
    <row r="178" spans="2:13">
      <c r="M178" s="1" t="s">
        <v>3069</v>
      </c>
    </row>
    <row r="179" spans="2:13">
      <c r="B179" s="1" t="s">
        <v>677</v>
      </c>
      <c r="H179" s="1" t="s">
        <v>677</v>
      </c>
      <c r="M179" s="1" t="s">
        <v>3070</v>
      </c>
    </row>
    <row r="180" spans="2:13">
      <c r="M180" s="1" t="s">
        <v>3071</v>
      </c>
    </row>
    <row r="181" spans="2:13">
      <c r="I181" s="1" t="s">
        <v>1419</v>
      </c>
    </row>
    <row r="182" spans="2:13">
      <c r="F182" s="1" t="s">
        <v>1431</v>
      </c>
      <c r="I182" s="1" t="s">
        <v>1420</v>
      </c>
      <c r="M182" s="1" t="s">
        <v>3072</v>
      </c>
    </row>
    <row r="183" spans="2:13">
      <c r="F183" s="1" t="s">
        <v>1432</v>
      </c>
      <c r="I183" s="1" t="s">
        <v>1421</v>
      </c>
      <c r="M183" s="1" t="s">
        <v>3073</v>
      </c>
    </row>
    <row r="184" spans="2:13">
      <c r="I184" s="1" t="s">
        <v>1422</v>
      </c>
      <c r="M184" s="1" t="s">
        <v>3074</v>
      </c>
    </row>
    <row r="185" spans="2:13">
      <c r="F185" s="1" t="s">
        <v>1433</v>
      </c>
      <c r="I185" s="1" t="s">
        <v>1423</v>
      </c>
      <c r="M185" s="1" t="s">
        <v>3075</v>
      </c>
    </row>
    <row r="186" spans="2:13">
      <c r="F186" s="1" t="s">
        <v>1434</v>
      </c>
      <c r="I186" s="1" t="s">
        <v>1424</v>
      </c>
    </row>
    <row r="187" spans="2:13">
      <c r="F187" s="1" t="s">
        <v>1435</v>
      </c>
      <c r="I187" s="1" t="s">
        <v>1425</v>
      </c>
      <c r="M187" s="1" t="s">
        <v>3076</v>
      </c>
    </row>
    <row r="188" spans="2:13">
      <c r="M188" s="1" t="s">
        <v>3077</v>
      </c>
    </row>
    <row r="189" spans="2:13">
      <c r="I189" s="1" t="s">
        <v>1426</v>
      </c>
      <c r="M189" s="1" t="s">
        <v>3078</v>
      </c>
    </row>
    <row r="190" spans="2:13">
      <c r="I190" s="1" t="s">
        <v>1427</v>
      </c>
    </row>
    <row r="191" spans="2:13">
      <c r="I191" s="1" t="s">
        <v>1428</v>
      </c>
    </row>
    <row r="192" spans="2:13">
      <c r="I192" s="1" t="s">
        <v>1429</v>
      </c>
    </row>
    <row r="193" spans="1:16">
      <c r="I193" s="1" t="s">
        <v>1430</v>
      </c>
    </row>
    <row r="194" spans="1:16">
      <c r="A194" s="168"/>
      <c r="B194" s="168"/>
      <c r="C194" s="168"/>
      <c r="D194" s="168"/>
      <c r="E194" s="168"/>
      <c r="F194" s="168"/>
      <c r="G194" s="168"/>
      <c r="H194" s="168"/>
    </row>
    <row r="195" spans="1:16">
      <c r="O195" s="1" t="s">
        <v>3084</v>
      </c>
    </row>
    <row r="196" spans="1:16" ht="17" thickBot="1">
      <c r="O196" s="1" t="s">
        <v>3085</v>
      </c>
    </row>
    <row r="197" spans="1:16" ht="17" thickBot="1">
      <c r="A197" s="101" t="s">
        <v>1687</v>
      </c>
      <c r="B197" s="187"/>
      <c r="C197" s="194"/>
      <c r="D197" s="194"/>
      <c r="E197" s="194"/>
      <c r="F197" s="194"/>
      <c r="G197" s="187"/>
      <c r="H197" s="195"/>
      <c r="I197" s="21" t="s">
        <v>2906</v>
      </c>
      <c r="J197" s="21"/>
      <c r="K197" s="21"/>
      <c r="L197" s="1" t="s">
        <v>3079</v>
      </c>
      <c r="O197" s="1" t="s">
        <v>3086</v>
      </c>
      <c r="P197" s="1" t="s">
        <v>3081</v>
      </c>
    </row>
    <row r="198" spans="1:16">
      <c r="C198" s="21"/>
      <c r="D198" s="21"/>
      <c r="E198" s="21"/>
      <c r="F198" s="21"/>
      <c r="H198" s="21"/>
      <c r="I198" s="21"/>
      <c r="J198" s="21"/>
      <c r="K198" s="21"/>
      <c r="L198" s="1" t="s">
        <v>3080</v>
      </c>
      <c r="O198" s="1" t="s">
        <v>3087</v>
      </c>
      <c r="P198" s="1" t="s">
        <v>3082</v>
      </c>
    </row>
    <row r="199" spans="1:16">
      <c r="C199" s="21"/>
      <c r="D199" s="21"/>
      <c r="E199" s="21"/>
      <c r="F199" s="21"/>
      <c r="H199" s="21"/>
      <c r="I199" s="21"/>
      <c r="J199" s="21"/>
      <c r="K199" s="21"/>
      <c r="L199" s="1" t="s">
        <v>3088</v>
      </c>
      <c r="O199" s="1" t="s">
        <v>876</v>
      </c>
      <c r="P199" s="1" t="s">
        <v>3083</v>
      </c>
    </row>
    <row r="200" spans="1:16">
      <c r="C200" s="21"/>
      <c r="D200" s="21"/>
      <c r="E200" s="21"/>
      <c r="F200" s="21"/>
      <c r="H200" s="21"/>
      <c r="I200" s="21"/>
      <c r="J200" s="21"/>
      <c r="K200" s="21"/>
    </row>
    <row r="201" spans="1:16">
      <c r="C201" s="21"/>
      <c r="D201" s="21"/>
      <c r="E201" s="21"/>
      <c r="F201" s="21"/>
      <c r="H201" s="21"/>
      <c r="I201" s="21"/>
      <c r="J201" s="21"/>
      <c r="K201" s="21"/>
    </row>
    <row r="202" spans="1:16">
      <c r="C202" s="21"/>
      <c r="D202" s="21"/>
      <c r="E202" s="21"/>
      <c r="F202" s="21"/>
      <c r="H202" s="21"/>
      <c r="I202" s="21"/>
      <c r="J202" s="21"/>
      <c r="K202" s="21"/>
    </row>
    <row r="203" spans="1:16">
      <c r="C203" s="21"/>
      <c r="D203" s="21"/>
      <c r="E203" s="21"/>
      <c r="F203" s="21"/>
      <c r="H203" s="21"/>
      <c r="I203" s="21"/>
      <c r="J203" s="21"/>
      <c r="K203" s="21"/>
    </row>
    <row r="204" spans="1:16">
      <c r="C204" s="21"/>
      <c r="D204" s="21"/>
      <c r="E204" s="21"/>
      <c r="F204" s="21"/>
      <c r="H204" s="21"/>
      <c r="I204" s="21"/>
      <c r="J204" s="21"/>
      <c r="K204" s="21"/>
    </row>
    <row r="205" spans="1:16">
      <c r="C205" s="21"/>
      <c r="D205" s="21"/>
      <c r="E205" s="21"/>
      <c r="F205" s="21"/>
      <c r="H205" s="21"/>
      <c r="I205" s="21"/>
      <c r="J205" s="21"/>
      <c r="K205" s="21"/>
    </row>
    <row r="206" spans="1:16">
      <c r="C206" s="21"/>
      <c r="D206" s="21"/>
      <c r="E206" s="21"/>
      <c r="F206" s="21"/>
      <c r="H206" s="21"/>
      <c r="I206" s="21"/>
      <c r="J206" s="21"/>
      <c r="K206" s="21"/>
    </row>
    <row r="207" spans="1:16">
      <c r="C207" s="21"/>
      <c r="D207" s="21"/>
      <c r="E207" s="21"/>
      <c r="F207" s="21"/>
      <c r="H207" s="21"/>
      <c r="I207" s="21"/>
      <c r="J207" s="21"/>
      <c r="K207" s="21"/>
    </row>
    <row r="208" spans="1:16">
      <c r="C208" s="21"/>
      <c r="D208" s="21"/>
      <c r="E208" s="21"/>
      <c r="F208" s="21"/>
      <c r="H208" s="21"/>
      <c r="I208" s="21"/>
      <c r="J208" s="21"/>
      <c r="K208" s="21"/>
    </row>
    <row r="209" spans="2:11">
      <c r="C209" s="21"/>
      <c r="D209" s="21"/>
      <c r="E209" s="21"/>
      <c r="F209" s="21"/>
      <c r="H209" s="21"/>
      <c r="I209" s="21"/>
      <c r="J209" s="21"/>
      <c r="K209" s="21"/>
    </row>
    <row r="210" spans="2:11">
      <c r="C210" s="21"/>
      <c r="D210" s="21"/>
      <c r="E210" s="21"/>
      <c r="F210" s="21"/>
      <c r="H210" s="21"/>
      <c r="I210" s="21"/>
      <c r="J210" s="21"/>
      <c r="K210" s="21"/>
    </row>
    <row r="211" spans="2:11">
      <c r="C211" s="21"/>
      <c r="E211" s="21"/>
      <c r="F211" s="21"/>
      <c r="H211" s="21"/>
      <c r="I211" s="21"/>
      <c r="J211" s="21"/>
      <c r="K211" s="21"/>
    </row>
    <row r="212" spans="2:11">
      <c r="E212" s="21" t="s">
        <v>782</v>
      </c>
      <c r="G212" s="1" t="s">
        <v>1688</v>
      </c>
    </row>
    <row r="213" spans="2:11">
      <c r="D213" s="1" t="s">
        <v>1689</v>
      </c>
      <c r="G213" s="1" t="s">
        <v>1690</v>
      </c>
    </row>
    <row r="214" spans="2:11">
      <c r="C214" s="2" t="s">
        <v>1691</v>
      </c>
      <c r="G214" s="1" t="s">
        <v>1852</v>
      </c>
      <c r="H214" s="1" t="s">
        <v>1851</v>
      </c>
    </row>
    <row r="215" spans="2:11">
      <c r="H215" s="1" t="s">
        <v>1693</v>
      </c>
    </row>
    <row r="216" spans="2:11">
      <c r="B216" s="21" t="s">
        <v>1692</v>
      </c>
      <c r="H216" s="1" t="s">
        <v>1694</v>
      </c>
    </row>
    <row r="217" spans="2:11">
      <c r="H217" s="1" t="s">
        <v>1695</v>
      </c>
    </row>
    <row r="218" spans="2:11">
      <c r="H218" s="1" t="s">
        <v>1696</v>
      </c>
    </row>
    <row r="220" spans="2:11">
      <c r="B220" s="1" t="s">
        <v>677</v>
      </c>
      <c r="G220" s="1" t="s">
        <v>1853</v>
      </c>
    </row>
    <row r="221" spans="2:11">
      <c r="H221" s="1" t="s">
        <v>1697</v>
      </c>
    </row>
    <row r="222" spans="2:11">
      <c r="H222" s="1" t="s">
        <v>1698</v>
      </c>
    </row>
    <row r="223" spans="2:11">
      <c r="H223" s="1" t="s">
        <v>1699</v>
      </c>
    </row>
    <row r="225" spans="1:6">
      <c r="A225" s="1" t="s">
        <v>1700</v>
      </c>
    </row>
    <row r="226" spans="1:6">
      <c r="A226" s="1" t="s">
        <v>1701</v>
      </c>
    </row>
    <row r="227" spans="1:6">
      <c r="A227" s="1" t="s">
        <v>1702</v>
      </c>
    </row>
    <row r="228" spans="1:6">
      <c r="A228" s="1" t="s">
        <v>1703</v>
      </c>
    </row>
    <row r="229" spans="1:6">
      <c r="A229" s="1" t="s">
        <v>1704</v>
      </c>
    </row>
    <row r="231" spans="1:6">
      <c r="A231" s="1" t="s">
        <v>1705</v>
      </c>
    </row>
    <row r="232" spans="1:6">
      <c r="A232" s="1" t="s">
        <v>1724</v>
      </c>
    </row>
    <row r="233" spans="1:6">
      <c r="A233" s="1" t="s">
        <v>1706</v>
      </c>
    </row>
    <row r="234" spans="1:6">
      <c r="A234" s="1" t="s">
        <v>1725</v>
      </c>
    </row>
    <row r="235" spans="1:6">
      <c r="A235" s="1" t="s">
        <v>1726</v>
      </c>
    </row>
    <row r="237" spans="1:6">
      <c r="A237" s="1" t="s">
        <v>1707</v>
      </c>
    </row>
    <row r="238" spans="1:6">
      <c r="E238" s="1" t="s">
        <v>1697</v>
      </c>
      <c r="F238" s="1" t="s">
        <v>1854</v>
      </c>
    </row>
    <row r="239" spans="1:6">
      <c r="E239" s="1" t="s">
        <v>1708</v>
      </c>
      <c r="F239" s="1" t="s">
        <v>1855</v>
      </c>
    </row>
    <row r="240" spans="1:6">
      <c r="E240" s="1" t="s">
        <v>1709</v>
      </c>
    </row>
    <row r="241" spans="1:8">
      <c r="E241" s="1" t="s">
        <v>1710</v>
      </c>
    </row>
    <row r="242" spans="1:8">
      <c r="E242" s="1" t="s">
        <v>1711</v>
      </c>
      <c r="F242" s="1" t="s">
        <v>1856</v>
      </c>
    </row>
    <row r="244" spans="1:8">
      <c r="A244" s="1" t="s">
        <v>1857</v>
      </c>
    </row>
    <row r="245" spans="1:8">
      <c r="E245" s="1" t="s">
        <v>1712</v>
      </c>
      <c r="F245" s="1" t="s">
        <v>1858</v>
      </c>
    </row>
    <row r="246" spans="1:8">
      <c r="E246" s="1" t="s">
        <v>1713</v>
      </c>
      <c r="F246" s="1" t="s">
        <v>1859</v>
      </c>
    </row>
    <row r="247" spans="1:8">
      <c r="E247" s="1" t="s">
        <v>1714</v>
      </c>
      <c r="F247" s="1" t="s">
        <v>1860</v>
      </c>
    </row>
    <row r="249" spans="1:8">
      <c r="A249" s="1" t="s">
        <v>1861</v>
      </c>
    </row>
    <row r="250" spans="1:8">
      <c r="E250" s="1" t="s">
        <v>1862</v>
      </c>
    </row>
    <row r="252" spans="1:8">
      <c r="A252" s="128" t="s">
        <v>1313</v>
      </c>
    </row>
    <row r="253" spans="1:8" ht="17" thickBot="1"/>
    <row r="254" spans="1:8">
      <c r="A254" s="36" t="s">
        <v>1715</v>
      </c>
      <c r="B254" s="5"/>
      <c r="C254" s="5"/>
      <c r="D254" s="5"/>
      <c r="E254" s="5"/>
      <c r="F254" s="5"/>
      <c r="G254" s="5"/>
      <c r="H254" s="6"/>
    </row>
    <row r="255" spans="1:8">
      <c r="A255" s="7" t="s">
        <v>1716</v>
      </c>
      <c r="H255" s="8"/>
    </row>
    <row r="256" spans="1:8">
      <c r="A256" s="7" t="s">
        <v>1717</v>
      </c>
      <c r="H256" s="8"/>
    </row>
    <row r="257" spans="1:8">
      <c r="A257" s="7" t="s">
        <v>1718</v>
      </c>
      <c r="H257" s="8"/>
    </row>
    <row r="258" spans="1:8">
      <c r="A258" s="7" t="s">
        <v>1863</v>
      </c>
      <c r="H258" s="8"/>
    </row>
    <row r="259" spans="1:8">
      <c r="A259" s="7" t="s">
        <v>1719</v>
      </c>
      <c r="H259" s="8"/>
    </row>
    <row r="260" spans="1:8" ht="17" thickBot="1">
      <c r="A260" s="9" t="s">
        <v>1720</v>
      </c>
      <c r="B260" s="10"/>
      <c r="C260" s="10"/>
      <c r="D260" s="10"/>
      <c r="E260" s="10"/>
      <c r="F260" s="10"/>
      <c r="G260" s="10"/>
      <c r="H260" s="11"/>
    </row>
    <row r="261" spans="1:8" ht="17" thickBot="1"/>
    <row r="262" spans="1:8">
      <c r="A262" s="36" t="s">
        <v>1721</v>
      </c>
      <c r="B262" s="5"/>
      <c r="C262" s="5"/>
      <c r="D262" s="5"/>
      <c r="E262" s="5"/>
      <c r="F262" s="5"/>
      <c r="G262" s="5"/>
      <c r="H262" s="6"/>
    </row>
    <row r="263" spans="1:8">
      <c r="A263" s="7" t="s">
        <v>1722</v>
      </c>
      <c r="H263" s="8"/>
    </row>
    <row r="264" spans="1:8" ht="17" thickBot="1">
      <c r="A264" s="9" t="s">
        <v>1723</v>
      </c>
      <c r="B264" s="10"/>
      <c r="C264" s="10"/>
      <c r="D264" s="10"/>
      <c r="E264" s="10"/>
      <c r="F264" s="10"/>
      <c r="G264" s="10"/>
      <c r="H264" s="11"/>
    </row>
    <row r="280" spans="1:8">
      <c r="A280" s="168" t="s">
        <v>1258</v>
      </c>
    </row>
    <row r="281" spans="1:8">
      <c r="A281" s="168" t="s">
        <v>1259</v>
      </c>
    </row>
    <row r="282" spans="1:8">
      <c r="A282" s="168" t="s">
        <v>1260</v>
      </c>
    </row>
    <row r="283" spans="1:8">
      <c r="A283" s="180" t="s">
        <v>1261</v>
      </c>
    </row>
    <row r="285" spans="1:8">
      <c r="A285" s="165" t="s">
        <v>1166</v>
      </c>
      <c r="B285" s="166"/>
      <c r="C285" s="166"/>
      <c r="D285" s="166"/>
      <c r="E285" s="166"/>
      <c r="F285" s="166"/>
      <c r="G285" s="166"/>
      <c r="H285" s="166"/>
    </row>
    <row r="297" spans="1:8">
      <c r="A297" s="1" t="s">
        <v>271</v>
      </c>
    </row>
    <row r="299" spans="1:8">
      <c r="A299" s="1" t="s">
        <v>1126</v>
      </c>
    </row>
    <row r="300" spans="1:8">
      <c r="A300" s="1" t="s">
        <v>1127</v>
      </c>
    </row>
    <row r="301" spans="1:8">
      <c r="A301" s="1" t="s">
        <v>1128</v>
      </c>
    </row>
    <row r="302" spans="1:8">
      <c r="H302" s="1" t="s">
        <v>1296</v>
      </c>
    </row>
    <row r="303" spans="1:8">
      <c r="H303" s="1" t="s">
        <v>1297</v>
      </c>
    </row>
    <row r="304" spans="1:8">
      <c r="H304" s="1" t="s">
        <v>1298</v>
      </c>
    </row>
    <row r="305" spans="1:8">
      <c r="H305" s="1" t="s">
        <v>1299</v>
      </c>
    </row>
    <row r="306" spans="1:8">
      <c r="H306" s="1" t="s">
        <v>1300</v>
      </c>
    </row>
    <row r="307" spans="1:8">
      <c r="H307" s="1" t="s">
        <v>1301</v>
      </c>
    </row>
    <row r="308" spans="1:8">
      <c r="H308" s="1" t="s">
        <v>1302</v>
      </c>
    </row>
    <row r="309" spans="1:8">
      <c r="H309" s="1" t="s">
        <v>1303</v>
      </c>
    </row>
    <row r="310" spans="1:8">
      <c r="H310" s="1" t="s">
        <v>1304</v>
      </c>
    </row>
    <row r="311" spans="1:8">
      <c r="H311" s="1" t="s">
        <v>1305</v>
      </c>
    </row>
    <row r="312" spans="1:8">
      <c r="H312" s="1" t="s">
        <v>1306</v>
      </c>
    </row>
    <row r="313" spans="1:8">
      <c r="H313" s="1" t="s">
        <v>1307</v>
      </c>
    </row>
    <row r="314" spans="1:8">
      <c r="H314" s="1" t="s">
        <v>1308</v>
      </c>
    </row>
    <row r="315" spans="1:8">
      <c r="H315" s="1" t="s">
        <v>1309</v>
      </c>
    </row>
    <row r="316" spans="1:8">
      <c r="H316" s="1" t="s">
        <v>1310</v>
      </c>
    </row>
    <row r="317" spans="1:8">
      <c r="A317" s="1" t="s">
        <v>1129</v>
      </c>
      <c r="H317" s="1" t="s">
        <v>1311</v>
      </c>
    </row>
    <row r="318" spans="1:8">
      <c r="A318" s="1" t="s">
        <v>1130</v>
      </c>
      <c r="H318" s="1" t="s">
        <v>1312</v>
      </c>
    </row>
    <row r="322" spans="1:8">
      <c r="A322" s="165" t="s">
        <v>1167</v>
      </c>
      <c r="B322" s="165"/>
      <c r="C322" s="165"/>
      <c r="D322" s="165"/>
      <c r="E322" s="165"/>
      <c r="F322" s="165"/>
      <c r="G322" s="165"/>
      <c r="H322" s="165"/>
    </row>
    <row r="352" spans="1:26" customFormat="1" ht="34">
      <c r="A352" s="167"/>
      <c r="B352" s="171"/>
      <c r="C352" s="176" t="s">
        <v>1168</v>
      </c>
      <c r="D352" s="176" t="s">
        <v>1169</v>
      </c>
      <c r="E352" s="176" t="s">
        <v>1193</v>
      </c>
      <c r="F352" s="176" t="s">
        <v>1194</v>
      </c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67"/>
      <c r="B353" s="171" t="s">
        <v>1170</v>
      </c>
      <c r="C353" s="172">
        <v>6</v>
      </c>
      <c r="D353" s="172">
        <v>6</v>
      </c>
      <c r="E353" s="173" t="s">
        <v>1171</v>
      </c>
      <c r="F353" s="174" t="s">
        <v>1172</v>
      </c>
      <c r="G353" s="168"/>
      <c r="H353" s="168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7"/>
      <c r="B354" s="171" t="s">
        <v>1173</v>
      </c>
      <c r="C354" s="172">
        <v>10</v>
      </c>
      <c r="D354" s="172">
        <v>20</v>
      </c>
      <c r="E354" s="174" t="s">
        <v>1174</v>
      </c>
      <c r="F354" s="173" t="s">
        <v>1175</v>
      </c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7"/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75" t="s">
        <v>1176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1177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7"/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7"/>
      <c r="B359" s="168"/>
      <c r="C359" s="168"/>
      <c r="D359" s="177">
        <f>2600</f>
        <v>2600</v>
      </c>
      <c r="E359" s="1"/>
      <c r="F359" s="168"/>
      <c r="G359" s="168" t="s">
        <v>1178</v>
      </c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7"/>
      <c r="B360" s="168"/>
      <c r="C360" s="168"/>
      <c r="D360" s="177">
        <f>1600</f>
        <v>1600</v>
      </c>
      <c r="E360" s="1"/>
      <c r="F360" s="168"/>
      <c r="G360" s="168" t="s">
        <v>1179</v>
      </c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67"/>
      <c r="B361" s="168"/>
      <c r="C361" s="168"/>
      <c r="D361" s="168"/>
      <c r="E361" s="168"/>
      <c r="F361" s="168"/>
      <c r="G361" s="168"/>
      <c r="H361" s="168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75" t="s">
        <v>1180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 t="s">
        <v>1181</v>
      </c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168" t="s">
        <v>1182</v>
      </c>
      <c r="B364" s="168"/>
      <c r="C364" s="168"/>
      <c r="D364" s="168"/>
      <c r="E364" s="168"/>
      <c r="F364" s="168"/>
      <c r="G364" s="168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168" t="s">
        <v>1195</v>
      </c>
      <c r="B365" s="168"/>
      <c r="C365" s="168"/>
      <c r="D365" s="168"/>
      <c r="E365" s="168"/>
      <c r="F365" s="168"/>
      <c r="G365" s="168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167"/>
      <c r="B366" s="168"/>
      <c r="C366" s="168"/>
      <c r="D366" s="168"/>
      <c r="E366" s="168"/>
      <c r="F366" s="168"/>
      <c r="G366" s="168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175" t="s">
        <v>1183</v>
      </c>
      <c r="B367" s="168"/>
      <c r="C367" s="168"/>
      <c r="D367" s="168"/>
      <c r="E367" s="168"/>
      <c r="F367" s="168"/>
      <c r="G367" s="168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168" t="s">
        <v>1184</v>
      </c>
      <c r="B368" s="168"/>
      <c r="C368" s="168"/>
      <c r="D368" s="168"/>
      <c r="E368" s="168"/>
      <c r="F368" s="168"/>
      <c r="G368" s="168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168" t="s">
        <v>1185</v>
      </c>
      <c r="B369" s="168"/>
      <c r="C369" s="168"/>
      <c r="D369" s="168"/>
      <c r="E369" s="168"/>
      <c r="F369" s="168"/>
      <c r="G369" s="168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167"/>
      <c r="B370" s="168"/>
      <c r="C370" s="168"/>
      <c r="D370" s="168"/>
      <c r="E370" s="168"/>
      <c r="F370" s="168"/>
      <c r="G370" s="168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175" t="s">
        <v>1186</v>
      </c>
      <c r="B371" s="168"/>
      <c r="C371" s="168"/>
      <c r="D371" s="168"/>
      <c r="E371" s="168"/>
      <c r="F371" s="168"/>
      <c r="G371" s="168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168" t="s">
        <v>1187</v>
      </c>
      <c r="B372" s="168"/>
      <c r="C372" s="168"/>
      <c r="D372" s="168"/>
      <c r="E372" s="168"/>
      <c r="F372" s="168"/>
      <c r="G372" s="168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168"/>
      <c r="B373" s="168"/>
      <c r="C373" s="168"/>
      <c r="D373" s="168"/>
      <c r="E373" s="168"/>
      <c r="F373" s="168"/>
      <c r="G373" s="168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168" t="s">
        <v>1188</v>
      </c>
      <c r="B374" s="168"/>
      <c r="C374" s="168"/>
      <c r="D374" s="168"/>
      <c r="E374" s="168"/>
      <c r="F374" s="168"/>
      <c r="G374" s="168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168"/>
      <c r="B375" s="168"/>
      <c r="C375" s="168"/>
      <c r="D375" s="168"/>
      <c r="E375" s="168"/>
      <c r="F375" s="168" t="s">
        <v>1189</v>
      </c>
      <c r="G375" s="168" t="s">
        <v>1190</v>
      </c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168" t="s">
        <v>1191</v>
      </c>
      <c r="B376" s="168"/>
      <c r="C376" s="168"/>
      <c r="D376" s="168"/>
      <c r="E376" s="168"/>
      <c r="F376" s="168"/>
      <c r="G376" s="168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168"/>
      <c r="B377" s="168"/>
      <c r="C377" s="168"/>
      <c r="D377" s="168"/>
      <c r="E377" s="168"/>
      <c r="F377" s="168" t="s">
        <v>183</v>
      </c>
      <c r="G377" s="168" t="s">
        <v>1192</v>
      </c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9" spans="1:26" customFormat="1">
      <c r="A379" s="178" t="s">
        <v>1196</v>
      </c>
      <c r="B379" s="179"/>
      <c r="C379" s="179"/>
      <c r="D379" s="179"/>
      <c r="E379" s="179"/>
      <c r="F379" s="179"/>
      <c r="G379" s="179"/>
      <c r="H379" s="179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178" t="s">
        <v>1197</v>
      </c>
      <c r="B380" s="179"/>
      <c r="C380" s="179"/>
      <c r="D380" s="179"/>
      <c r="E380" s="179"/>
      <c r="F380" s="179"/>
      <c r="G380" s="179"/>
      <c r="H380" s="179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168"/>
      <c r="B381" s="168"/>
      <c r="C381" s="168"/>
      <c r="D381" s="168"/>
      <c r="E381" s="168"/>
      <c r="F381" s="168"/>
      <c r="G381" s="168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310"/>
      <c r="B382" s="311"/>
      <c r="C382" s="311"/>
      <c r="D382" s="311"/>
      <c r="E382" s="311"/>
      <c r="F382" s="311"/>
      <c r="G382" s="311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311"/>
      <c r="B383" s="311"/>
      <c r="C383" s="311"/>
      <c r="D383" s="311"/>
      <c r="E383" s="311"/>
      <c r="F383" s="311"/>
      <c r="G383" s="311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311"/>
      <c r="B384" s="311"/>
      <c r="C384" s="311"/>
      <c r="D384" s="311"/>
      <c r="E384" s="311"/>
      <c r="F384" s="311"/>
      <c r="G384" s="311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311"/>
      <c r="B385" s="311"/>
      <c r="C385" s="311"/>
      <c r="D385" s="311"/>
      <c r="E385" s="311"/>
      <c r="F385" s="311"/>
      <c r="G385" s="311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311"/>
      <c r="B386" s="311"/>
      <c r="C386" s="311"/>
      <c r="D386" s="311"/>
      <c r="E386" s="311"/>
      <c r="F386" s="311"/>
      <c r="G386" s="311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311"/>
      <c r="B387" s="311"/>
      <c r="C387" s="311"/>
      <c r="D387" s="311"/>
      <c r="E387" s="311"/>
      <c r="F387" s="311"/>
      <c r="G387" s="311"/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311"/>
      <c r="B388" s="311"/>
      <c r="C388" s="311"/>
      <c r="D388" s="311"/>
      <c r="E388" s="311"/>
      <c r="F388" s="311"/>
      <c r="G388" s="311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311"/>
      <c r="B389" s="311"/>
      <c r="C389" s="311"/>
      <c r="D389" s="311"/>
      <c r="E389" s="311"/>
      <c r="F389" s="311"/>
      <c r="G389" s="311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311"/>
      <c r="B390" s="311"/>
      <c r="C390" s="311"/>
      <c r="D390" s="311"/>
      <c r="E390" s="311"/>
      <c r="F390" s="311"/>
      <c r="G390" s="311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311"/>
      <c r="B391" s="311"/>
      <c r="C391" s="311"/>
      <c r="D391" s="311"/>
      <c r="E391" s="311"/>
      <c r="F391" s="311"/>
      <c r="G391" s="311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311"/>
      <c r="B392" s="311"/>
      <c r="C392" s="311"/>
      <c r="D392" s="311"/>
      <c r="E392" s="311"/>
      <c r="F392" s="311"/>
      <c r="G392" s="311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311"/>
      <c r="B393" s="311"/>
      <c r="C393" s="311"/>
      <c r="D393" s="311"/>
      <c r="E393" s="311"/>
      <c r="F393" s="311"/>
      <c r="G393" s="311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311"/>
      <c r="B394" s="311"/>
      <c r="C394" s="311"/>
      <c r="D394" s="311"/>
      <c r="E394" s="311"/>
      <c r="F394" s="311"/>
      <c r="G394" s="311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311"/>
      <c r="B395" s="311"/>
      <c r="C395" s="311"/>
      <c r="D395" s="311"/>
      <c r="E395" s="311"/>
      <c r="F395" s="311"/>
      <c r="G395" s="311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311"/>
      <c r="B396" s="311"/>
      <c r="C396" s="311"/>
      <c r="D396" s="311"/>
      <c r="E396" s="311"/>
      <c r="F396" s="311"/>
      <c r="G396" s="311"/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311"/>
      <c r="B397" s="311"/>
      <c r="C397" s="311"/>
      <c r="D397" s="311"/>
      <c r="E397" s="311"/>
      <c r="F397" s="311"/>
      <c r="G397" s="311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311"/>
      <c r="B398" s="311"/>
      <c r="C398" s="311"/>
      <c r="D398" s="311"/>
      <c r="E398" s="311"/>
      <c r="F398" s="311"/>
      <c r="G398" s="311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311"/>
      <c r="B399" s="311"/>
      <c r="C399" s="311"/>
      <c r="D399" s="311"/>
      <c r="E399" s="311"/>
      <c r="F399" s="311"/>
      <c r="G399" s="311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68"/>
      <c r="B400" s="168"/>
      <c r="C400" s="168"/>
      <c r="D400" s="168"/>
      <c r="E400" s="168"/>
      <c r="F400" s="168"/>
      <c r="G400" s="168"/>
      <c r="H400" s="168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67" t="s">
        <v>1198</v>
      </c>
      <c r="B401" s="168"/>
      <c r="C401" s="168"/>
      <c r="D401" s="168"/>
      <c r="E401" s="168"/>
      <c r="F401" s="168"/>
      <c r="G401" s="168"/>
      <c r="H401" s="168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A402" s="168" t="s">
        <v>1199</v>
      </c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168" t="s">
        <v>1200</v>
      </c>
      <c r="B403" s="168"/>
      <c r="C403" s="168"/>
      <c r="D403" s="168"/>
      <c r="E403" s="168"/>
      <c r="F403" s="168"/>
      <c r="G403" s="168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168"/>
      <c r="B404" s="168"/>
      <c r="C404" s="168"/>
      <c r="D404" s="168"/>
      <c r="E404" s="168"/>
      <c r="F404" s="168"/>
      <c r="G404" s="168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168" t="s">
        <v>1244</v>
      </c>
      <c r="B405" s="168"/>
      <c r="C405" s="168"/>
      <c r="D405" s="168"/>
      <c r="E405" s="168"/>
      <c r="F405" s="168"/>
      <c r="G405" s="168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168"/>
      <c r="B406" s="168"/>
      <c r="C406" s="168"/>
      <c r="D406" s="168"/>
      <c r="E406" s="168">
        <v>200</v>
      </c>
      <c r="F406" s="168"/>
      <c r="G406" s="168" t="s">
        <v>1201</v>
      </c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168" t="s">
        <v>178</v>
      </c>
      <c r="B407" s="168"/>
      <c r="C407" s="168"/>
      <c r="D407" s="168"/>
      <c r="E407" s="168"/>
      <c r="F407" s="168"/>
      <c r="G407" s="168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168" t="s">
        <v>73</v>
      </c>
      <c r="B408" s="168" t="s">
        <v>1202</v>
      </c>
      <c r="C408" s="168"/>
      <c r="D408" s="168"/>
      <c r="E408" s="168"/>
      <c r="F408" s="168"/>
      <c r="G408" s="168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168" t="s">
        <v>1203</v>
      </c>
      <c r="B409" s="168" t="s">
        <v>1204</v>
      </c>
      <c r="C409" s="168"/>
      <c r="D409" s="168"/>
      <c r="E409" s="168"/>
      <c r="F409" s="168"/>
      <c r="G409" s="168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168"/>
      <c r="B410" s="168"/>
      <c r="C410" s="168"/>
      <c r="D410" s="168"/>
      <c r="E410" s="168"/>
      <c r="F410" s="168"/>
      <c r="G410" s="168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168" t="s">
        <v>1205</v>
      </c>
      <c r="B411" s="168"/>
      <c r="C411" s="168"/>
      <c r="D411" s="168"/>
      <c r="E411" s="168"/>
      <c r="F411" s="168"/>
      <c r="G411" s="168" t="s">
        <v>1206</v>
      </c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168"/>
      <c r="B412" s="168"/>
      <c r="C412" s="168"/>
      <c r="D412" s="168"/>
      <c r="E412" s="168"/>
      <c r="F412" s="168"/>
      <c r="G412" s="168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167" t="s">
        <v>1207</v>
      </c>
      <c r="B413" s="168"/>
      <c r="C413" s="168"/>
      <c r="D413" s="168"/>
      <c r="E413" s="168"/>
      <c r="F413" s="168"/>
      <c r="G413" s="168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168"/>
      <c r="B414" s="168"/>
      <c r="C414" s="168"/>
      <c r="D414" s="168"/>
      <c r="E414" s="168"/>
      <c r="F414" s="168"/>
      <c r="G414" s="168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168" t="s">
        <v>1208</v>
      </c>
      <c r="B415" s="168"/>
      <c r="C415" s="168"/>
      <c r="D415" s="168"/>
      <c r="E415" s="168"/>
      <c r="F415" s="168"/>
      <c r="G415" s="168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168"/>
      <c r="B416" s="168"/>
      <c r="C416" s="168"/>
      <c r="D416" s="168"/>
      <c r="E416" s="168">
        <v>800</v>
      </c>
      <c r="F416" s="168"/>
      <c r="G416" s="168" t="s">
        <v>1209</v>
      </c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168"/>
      <c r="B417" s="168"/>
      <c r="C417" s="168"/>
      <c r="D417" s="168"/>
      <c r="E417" s="168"/>
      <c r="F417" s="168"/>
      <c r="G417" s="168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167" t="s">
        <v>1210</v>
      </c>
      <c r="B418" s="168"/>
      <c r="C418" s="168"/>
      <c r="D418" s="168"/>
      <c r="E418" s="168"/>
      <c r="F418" s="168"/>
      <c r="G418" s="168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168"/>
      <c r="B419" s="168"/>
      <c r="C419" s="168"/>
      <c r="D419" s="168"/>
      <c r="E419" s="168"/>
      <c r="F419" s="168"/>
      <c r="G419" s="168" t="s">
        <v>1211</v>
      </c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168"/>
      <c r="B420" s="168"/>
      <c r="C420" s="168"/>
      <c r="D420" s="168"/>
      <c r="E420" s="168"/>
      <c r="F420" s="168"/>
      <c r="G420" s="168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180" t="s">
        <v>1212</v>
      </c>
      <c r="B421" s="180"/>
      <c r="C421" s="180"/>
      <c r="D421" s="180"/>
      <c r="E421" s="180"/>
      <c r="F421" s="180"/>
      <c r="G421" s="66"/>
      <c r="H421" s="180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 ht="20" customHeight="1">
      <c r="A422" s="312" t="s">
        <v>1245</v>
      </c>
      <c r="B422" s="312"/>
      <c r="C422" s="312"/>
      <c r="D422" s="312"/>
      <c r="E422" s="312"/>
      <c r="F422" s="180"/>
      <c r="G422" s="180"/>
      <c r="H422" s="180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 ht="20" customHeight="1">
      <c r="A423" s="183"/>
      <c r="B423" s="183"/>
      <c r="C423" s="183"/>
      <c r="D423" s="183"/>
      <c r="E423" s="183"/>
      <c r="F423" s="180"/>
      <c r="G423" s="180"/>
      <c r="H423" s="180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180" t="s">
        <v>1213</v>
      </c>
      <c r="B424" s="180"/>
      <c r="C424" s="180"/>
      <c r="D424" s="180"/>
      <c r="E424" s="180"/>
      <c r="F424" s="180"/>
      <c r="G424" s="180"/>
      <c r="H424" s="180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80" t="s">
        <v>1246</v>
      </c>
      <c r="B425" s="180"/>
      <c r="C425" s="180"/>
      <c r="D425" s="180"/>
      <c r="E425" s="180"/>
      <c r="F425" s="180"/>
      <c r="G425" s="180"/>
      <c r="H425" s="180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68"/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 t="s">
        <v>1247</v>
      </c>
      <c r="B427" s="168"/>
      <c r="C427" s="168"/>
      <c r="D427" s="168"/>
      <c r="E427" s="168"/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/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/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84" t="s">
        <v>1214</v>
      </c>
      <c r="B430" s="185"/>
      <c r="C430" s="185"/>
      <c r="D430" s="185"/>
      <c r="E430" s="185"/>
      <c r="F430" s="185"/>
      <c r="G430" s="185"/>
      <c r="H430" s="185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 t="s">
        <v>1215</v>
      </c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 t="s">
        <v>1216</v>
      </c>
      <c r="B432" s="168"/>
      <c r="C432" s="168"/>
      <c r="D432" s="168"/>
      <c r="E432" s="168"/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 t="s">
        <v>1217</v>
      </c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1218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1219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6" spans="1:26" customFormat="1">
      <c r="A436" s="168" t="s">
        <v>1220</v>
      </c>
      <c r="B436" s="168"/>
      <c r="C436" s="168"/>
      <c r="D436" s="168"/>
      <c r="E436" s="168"/>
      <c r="F436" s="168"/>
      <c r="G436" s="168"/>
      <c r="H436" s="168"/>
      <c r="I436" s="168"/>
      <c r="J436" s="168"/>
      <c r="K436" s="168"/>
      <c r="L436" s="168"/>
      <c r="M436" s="168"/>
      <c r="N436" s="168"/>
      <c r="O436" s="168"/>
      <c r="P436" s="168"/>
      <c r="Q436" s="168"/>
      <c r="R436" s="168"/>
      <c r="S436" s="168"/>
      <c r="T436" s="168"/>
      <c r="U436" s="168"/>
      <c r="V436" s="168"/>
      <c r="W436" s="168"/>
      <c r="X436" s="168"/>
      <c r="Y436" s="168"/>
      <c r="Z436" s="168"/>
    </row>
    <row r="437" spans="1:26" customFormat="1">
      <c r="A437" s="168"/>
      <c r="B437" s="168"/>
      <c r="C437" s="168"/>
      <c r="D437" s="168"/>
      <c r="E437" s="168"/>
      <c r="F437" s="168"/>
      <c r="G437" s="168"/>
      <c r="H437" s="168"/>
      <c r="I437" s="168"/>
      <c r="J437" s="168"/>
      <c r="K437" s="168"/>
      <c r="L437" s="168"/>
      <c r="M437" s="168"/>
      <c r="N437" s="168"/>
      <c r="O437" s="168"/>
      <c r="P437" s="168"/>
      <c r="Q437" s="168"/>
      <c r="R437" s="168"/>
      <c r="S437" s="168"/>
      <c r="T437" s="168"/>
      <c r="U437" s="168"/>
      <c r="V437" s="168"/>
      <c r="W437" s="168"/>
      <c r="X437" s="168"/>
      <c r="Y437" s="168"/>
      <c r="Z437" s="168"/>
    </row>
    <row r="438" spans="1:26" customFormat="1">
      <c r="A438" s="184" t="s">
        <v>1221</v>
      </c>
      <c r="B438" s="185"/>
      <c r="C438" s="185"/>
      <c r="D438" s="185"/>
      <c r="E438" s="185"/>
      <c r="F438" s="185"/>
      <c r="G438" s="185"/>
      <c r="H438" s="185"/>
      <c r="I438" s="168"/>
      <c r="J438" s="168"/>
      <c r="K438" s="168"/>
      <c r="L438" s="168"/>
      <c r="M438" s="168"/>
      <c r="N438" s="168"/>
      <c r="O438" s="168"/>
      <c r="P438" s="168"/>
      <c r="Q438" s="168"/>
      <c r="R438" s="168"/>
      <c r="S438" s="168"/>
      <c r="T438" s="168"/>
      <c r="U438" s="168"/>
      <c r="V438" s="168"/>
      <c r="W438" s="168"/>
      <c r="X438" s="168"/>
      <c r="Y438" s="168"/>
      <c r="Z438" s="168"/>
    </row>
    <row r="439" spans="1:26" customFormat="1">
      <c r="A439" s="168" t="s">
        <v>1222</v>
      </c>
      <c r="B439" s="168"/>
      <c r="C439" s="168"/>
      <c r="D439" s="168"/>
      <c r="E439" s="168"/>
      <c r="F439" s="168"/>
      <c r="G439" s="168"/>
      <c r="H439" s="168"/>
      <c r="I439" s="168"/>
      <c r="J439" s="168"/>
      <c r="K439" s="168"/>
      <c r="L439" s="168"/>
      <c r="M439" s="168"/>
      <c r="N439" s="168"/>
      <c r="O439" s="168"/>
      <c r="P439" s="168"/>
      <c r="Q439" s="168"/>
      <c r="R439" s="168"/>
      <c r="S439" s="168"/>
      <c r="T439" s="168"/>
      <c r="U439" s="168"/>
      <c r="V439" s="168"/>
      <c r="W439" s="168"/>
      <c r="X439" s="168"/>
      <c r="Y439" s="168"/>
      <c r="Z439" s="168"/>
    </row>
    <row r="440" spans="1:26" customFormat="1">
      <c r="A440" s="168"/>
      <c r="B440" s="168"/>
      <c r="C440" s="168"/>
      <c r="D440" s="168"/>
      <c r="E440" s="168"/>
      <c r="F440" s="168"/>
      <c r="G440" s="168"/>
      <c r="H440" s="168"/>
      <c r="I440" s="168"/>
      <c r="J440" s="168"/>
      <c r="K440" s="168"/>
      <c r="L440" s="168"/>
      <c r="M440" s="168"/>
      <c r="N440" s="168"/>
      <c r="O440" s="168"/>
      <c r="P440" s="168"/>
      <c r="Q440" s="168"/>
      <c r="R440" s="168"/>
      <c r="S440" s="168"/>
      <c r="T440" s="168"/>
      <c r="U440" s="168"/>
      <c r="V440" s="168"/>
      <c r="W440" s="168"/>
      <c r="X440" s="168"/>
      <c r="Y440" s="168"/>
      <c r="Z440" s="168"/>
    </row>
    <row r="441" spans="1:26" customFormat="1">
      <c r="A441" s="313"/>
      <c r="B441" s="311"/>
      <c r="C441" s="311"/>
      <c r="D441" s="311"/>
      <c r="E441" s="311"/>
      <c r="F441" s="311"/>
      <c r="G441" s="311"/>
      <c r="H441" s="168"/>
      <c r="I441" s="168"/>
      <c r="J441" s="168"/>
      <c r="K441" s="168"/>
      <c r="L441" s="168"/>
      <c r="M441" s="168"/>
      <c r="N441" s="168"/>
      <c r="O441" s="168"/>
      <c r="P441" s="168"/>
      <c r="Q441" s="168"/>
      <c r="R441" s="168"/>
      <c r="S441" s="168"/>
      <c r="T441" s="168"/>
      <c r="U441" s="168"/>
      <c r="V441" s="168"/>
      <c r="W441" s="168"/>
      <c r="X441" s="168"/>
      <c r="Y441" s="168"/>
      <c r="Z441" s="168"/>
    </row>
    <row r="442" spans="1:26" customFormat="1">
      <c r="A442" s="311"/>
      <c r="B442" s="311"/>
      <c r="C442" s="311"/>
      <c r="D442" s="311"/>
      <c r="E442" s="311"/>
      <c r="F442" s="311"/>
      <c r="G442" s="311"/>
      <c r="H442" s="168"/>
      <c r="I442" s="168"/>
      <c r="J442" s="168"/>
      <c r="K442" s="168"/>
      <c r="L442" s="168"/>
      <c r="M442" s="168"/>
      <c r="N442" s="168"/>
      <c r="O442" s="168"/>
      <c r="P442" s="168"/>
      <c r="Q442" s="168"/>
      <c r="R442" s="168"/>
      <c r="S442" s="168"/>
      <c r="T442" s="168"/>
      <c r="U442" s="168"/>
      <c r="V442" s="168"/>
      <c r="W442" s="168"/>
      <c r="X442" s="168"/>
      <c r="Y442" s="168"/>
      <c r="Z442" s="168"/>
    </row>
    <row r="443" spans="1:26" customFormat="1">
      <c r="A443" s="311"/>
      <c r="B443" s="311"/>
      <c r="C443" s="311"/>
      <c r="D443" s="311"/>
      <c r="E443" s="311"/>
      <c r="F443" s="311"/>
      <c r="G443" s="311"/>
      <c r="H443" s="168"/>
      <c r="I443" s="168"/>
      <c r="J443" s="168"/>
      <c r="K443" s="168"/>
      <c r="L443" s="168"/>
      <c r="M443" s="168"/>
      <c r="N443" s="168"/>
      <c r="O443" s="168"/>
      <c r="P443" s="168"/>
      <c r="Q443" s="168"/>
      <c r="R443" s="168"/>
      <c r="S443" s="168"/>
      <c r="T443" s="168"/>
      <c r="U443" s="168"/>
      <c r="V443" s="168"/>
      <c r="W443" s="168"/>
      <c r="X443" s="168"/>
      <c r="Y443" s="168"/>
      <c r="Z443" s="168"/>
    </row>
    <row r="444" spans="1:26" customFormat="1">
      <c r="A444" s="311"/>
      <c r="B444" s="311"/>
      <c r="C444" s="311"/>
      <c r="D444" s="311"/>
      <c r="E444" s="311"/>
      <c r="F444" s="311"/>
      <c r="G444" s="311"/>
      <c r="H444" s="168"/>
      <c r="I444" s="168"/>
      <c r="J444" s="168"/>
      <c r="K444" s="168"/>
      <c r="L444" s="168"/>
      <c r="M444" s="168"/>
      <c r="N444" s="168"/>
      <c r="O444" s="168"/>
      <c r="P444" s="168"/>
      <c r="Q444" s="168"/>
      <c r="R444" s="168"/>
      <c r="S444" s="168"/>
      <c r="T444" s="168"/>
      <c r="U444" s="168"/>
      <c r="V444" s="168"/>
      <c r="W444" s="168"/>
      <c r="X444" s="168"/>
      <c r="Y444" s="168"/>
      <c r="Z444" s="168"/>
    </row>
    <row r="445" spans="1:26" customFormat="1">
      <c r="A445" s="311"/>
      <c r="B445" s="311"/>
      <c r="C445" s="311"/>
      <c r="D445" s="311"/>
      <c r="E445" s="311"/>
      <c r="F445" s="311"/>
      <c r="G445" s="311"/>
      <c r="H445" s="168"/>
      <c r="I445" s="168"/>
      <c r="J445" s="168"/>
      <c r="K445" s="168"/>
      <c r="L445" s="168"/>
      <c r="M445" s="168"/>
      <c r="N445" s="168"/>
      <c r="O445" s="168"/>
      <c r="P445" s="168"/>
      <c r="Q445" s="168"/>
      <c r="R445" s="168"/>
      <c r="S445" s="168"/>
      <c r="T445" s="168"/>
      <c r="U445" s="168"/>
      <c r="V445" s="168"/>
      <c r="W445" s="168"/>
      <c r="X445" s="168"/>
      <c r="Y445" s="168"/>
      <c r="Z445" s="168"/>
    </row>
    <row r="446" spans="1:26" customFormat="1">
      <c r="A446" s="311"/>
      <c r="B446" s="311"/>
      <c r="C446" s="311"/>
      <c r="D446" s="311"/>
      <c r="E446" s="311"/>
      <c r="F446" s="311"/>
      <c r="G446" s="311"/>
      <c r="H446" s="168"/>
      <c r="I446" s="168"/>
      <c r="J446" s="168"/>
      <c r="K446" s="168"/>
      <c r="L446" s="168"/>
      <c r="M446" s="168"/>
      <c r="N446" s="168"/>
      <c r="O446" s="168"/>
      <c r="P446" s="168"/>
      <c r="Q446" s="168"/>
      <c r="R446" s="168"/>
      <c r="S446" s="168"/>
      <c r="T446" s="168"/>
      <c r="U446" s="168"/>
      <c r="V446" s="168"/>
      <c r="W446" s="168"/>
      <c r="X446" s="168"/>
      <c r="Y446" s="168"/>
      <c r="Z446" s="168"/>
    </row>
    <row r="447" spans="1:26" customFormat="1">
      <c r="A447" s="311"/>
      <c r="B447" s="311"/>
      <c r="C447" s="311"/>
      <c r="D447" s="311"/>
      <c r="E447" s="311"/>
      <c r="F447" s="311"/>
      <c r="G447" s="311"/>
      <c r="H447" s="168"/>
      <c r="I447" s="168"/>
      <c r="J447" s="168"/>
      <c r="K447" s="168"/>
      <c r="L447" s="168"/>
      <c r="M447" s="168"/>
      <c r="N447" s="168"/>
      <c r="O447" s="168"/>
      <c r="P447" s="168"/>
      <c r="Q447" s="168"/>
      <c r="R447" s="168"/>
      <c r="S447" s="168"/>
      <c r="T447" s="168"/>
      <c r="U447" s="168"/>
      <c r="V447" s="168"/>
      <c r="W447" s="168"/>
      <c r="X447" s="168"/>
      <c r="Y447" s="168"/>
      <c r="Z447" s="168"/>
    </row>
    <row r="448" spans="1:26" customFormat="1">
      <c r="A448" s="311"/>
      <c r="B448" s="311"/>
      <c r="C448" s="311"/>
      <c r="D448" s="311"/>
      <c r="E448" s="311"/>
      <c r="F448" s="311"/>
      <c r="G448" s="311"/>
      <c r="H448" s="168"/>
      <c r="I448" s="168"/>
      <c r="J448" s="168"/>
      <c r="K448" s="168"/>
      <c r="L448" s="168"/>
      <c r="M448" s="168"/>
      <c r="N448" s="168"/>
      <c r="O448" s="168"/>
      <c r="P448" s="168"/>
      <c r="Q448" s="168"/>
      <c r="R448" s="168"/>
      <c r="S448" s="168"/>
      <c r="T448" s="168"/>
      <c r="U448" s="168"/>
      <c r="V448" s="168"/>
      <c r="W448" s="168"/>
      <c r="X448" s="168"/>
      <c r="Y448" s="168"/>
      <c r="Z448" s="168"/>
    </row>
    <row r="449" spans="1:26" customFormat="1">
      <c r="A449" s="311"/>
      <c r="B449" s="311"/>
      <c r="C449" s="311"/>
      <c r="D449" s="311"/>
      <c r="E449" s="311"/>
      <c r="F449" s="311"/>
      <c r="G449" s="311"/>
      <c r="H449" s="168"/>
      <c r="I449" s="168"/>
      <c r="J449" s="168"/>
      <c r="K449" s="168"/>
      <c r="L449" s="168"/>
      <c r="M449" s="168"/>
      <c r="N449" s="168"/>
      <c r="O449" s="168"/>
      <c r="P449" s="168"/>
      <c r="Q449" s="168"/>
      <c r="R449" s="168"/>
      <c r="S449" s="168"/>
      <c r="T449" s="168"/>
      <c r="U449" s="168"/>
      <c r="V449" s="168"/>
      <c r="W449" s="168"/>
      <c r="X449" s="168"/>
      <c r="Y449" s="168"/>
      <c r="Z449" s="168"/>
    </row>
    <row r="450" spans="1:26" customFormat="1">
      <c r="A450" s="311"/>
      <c r="B450" s="311"/>
      <c r="C450" s="311"/>
      <c r="D450" s="311"/>
      <c r="E450" s="311"/>
      <c r="F450" s="311"/>
      <c r="G450" s="311"/>
      <c r="H450" s="168"/>
      <c r="I450" s="168"/>
      <c r="J450" s="168"/>
      <c r="K450" s="168"/>
      <c r="L450" s="168"/>
      <c r="M450" s="168"/>
      <c r="N450" s="168"/>
      <c r="O450" s="168"/>
      <c r="P450" s="168"/>
      <c r="Q450" s="168"/>
      <c r="R450" s="168"/>
      <c r="S450" s="168"/>
      <c r="T450" s="168"/>
      <c r="U450" s="168"/>
      <c r="V450" s="168"/>
      <c r="W450" s="168"/>
      <c r="X450" s="168"/>
      <c r="Y450" s="168"/>
      <c r="Z450" s="168"/>
    </row>
    <row r="451" spans="1:26" customFormat="1">
      <c r="A451" s="311"/>
      <c r="B451" s="311"/>
      <c r="C451" s="311"/>
      <c r="D451" s="311"/>
      <c r="E451" s="311"/>
      <c r="F451" s="311"/>
      <c r="G451" s="311"/>
      <c r="H451" s="168"/>
      <c r="I451" s="168"/>
      <c r="J451" s="168"/>
      <c r="K451" s="168"/>
      <c r="L451" s="168"/>
      <c r="M451" s="168"/>
      <c r="N451" s="168"/>
      <c r="O451" s="168"/>
      <c r="P451" s="168"/>
      <c r="Q451" s="168"/>
      <c r="R451" s="168"/>
      <c r="S451" s="168"/>
      <c r="T451" s="168"/>
      <c r="U451" s="168"/>
      <c r="V451" s="168"/>
      <c r="W451" s="168"/>
      <c r="X451" s="168"/>
      <c r="Y451" s="168"/>
      <c r="Z451" s="168"/>
    </row>
    <row r="452" spans="1:26" customFormat="1">
      <c r="A452" s="311"/>
      <c r="B452" s="311"/>
      <c r="C452" s="311"/>
      <c r="D452" s="311"/>
      <c r="E452" s="311"/>
      <c r="F452" s="311"/>
      <c r="G452" s="311"/>
      <c r="H452" s="168"/>
      <c r="I452" s="168"/>
      <c r="J452" s="168"/>
      <c r="K452" s="168"/>
      <c r="L452" s="168"/>
      <c r="M452" s="168"/>
      <c r="N452" s="168"/>
      <c r="O452" s="168"/>
      <c r="P452" s="168"/>
      <c r="Q452" s="168"/>
      <c r="R452" s="168"/>
      <c r="S452" s="168"/>
      <c r="T452" s="168"/>
      <c r="U452" s="168"/>
      <c r="V452" s="168"/>
      <c r="W452" s="168"/>
      <c r="X452" s="168"/>
      <c r="Y452" s="168"/>
      <c r="Z452" s="168"/>
    </row>
    <row r="453" spans="1:26" customFormat="1">
      <c r="A453" s="311"/>
      <c r="B453" s="311"/>
      <c r="C453" s="311"/>
      <c r="D453" s="311"/>
      <c r="E453" s="311"/>
      <c r="F453" s="311"/>
      <c r="G453" s="311"/>
      <c r="H453" s="168"/>
      <c r="I453" s="168"/>
      <c r="J453" s="168"/>
      <c r="K453" s="168"/>
      <c r="L453" s="168"/>
      <c r="M453" s="168"/>
      <c r="N453" s="168"/>
      <c r="O453" s="168"/>
      <c r="P453" s="168"/>
      <c r="Q453" s="168"/>
      <c r="R453" s="168"/>
      <c r="S453" s="168"/>
      <c r="T453" s="168"/>
      <c r="U453" s="168"/>
      <c r="V453" s="168"/>
      <c r="W453" s="168"/>
      <c r="X453" s="168"/>
      <c r="Y453" s="168"/>
      <c r="Z453" s="168"/>
    </row>
    <row r="454" spans="1:26" customFormat="1">
      <c r="A454" s="311"/>
      <c r="B454" s="311"/>
      <c r="C454" s="311"/>
      <c r="D454" s="311"/>
      <c r="E454" s="311"/>
      <c r="F454" s="311"/>
      <c r="G454" s="311"/>
      <c r="H454" s="168"/>
      <c r="I454" s="168"/>
      <c r="J454" s="168"/>
      <c r="K454" s="168"/>
      <c r="L454" s="168"/>
      <c r="M454" s="168"/>
      <c r="N454" s="168"/>
      <c r="O454" s="168"/>
      <c r="P454" s="168"/>
      <c r="Q454" s="168"/>
      <c r="R454" s="168"/>
      <c r="S454" s="168"/>
      <c r="T454" s="168"/>
      <c r="U454" s="168"/>
      <c r="V454" s="168"/>
      <c r="W454" s="168"/>
      <c r="X454" s="168"/>
      <c r="Y454" s="168"/>
      <c r="Z454" s="168"/>
    </row>
    <row r="455" spans="1:26" customFormat="1">
      <c r="A455" s="311"/>
      <c r="B455" s="311"/>
      <c r="C455" s="311"/>
      <c r="D455" s="311"/>
      <c r="E455" s="311"/>
      <c r="F455" s="311"/>
      <c r="G455" s="311"/>
      <c r="H455" s="168"/>
      <c r="I455" s="168"/>
      <c r="J455" s="168"/>
      <c r="K455" s="168"/>
      <c r="L455" s="168"/>
      <c r="M455" s="168"/>
      <c r="N455" s="168"/>
      <c r="O455" s="168"/>
      <c r="P455" s="168"/>
      <c r="Q455" s="168"/>
      <c r="R455" s="168"/>
      <c r="S455" s="168"/>
      <c r="T455" s="168"/>
      <c r="U455" s="168"/>
      <c r="V455" s="168"/>
      <c r="W455" s="168"/>
      <c r="X455" s="168"/>
      <c r="Y455" s="168"/>
      <c r="Z455" s="168"/>
    </row>
    <row r="456" spans="1:26" customFormat="1">
      <c r="A456" s="311"/>
      <c r="B456" s="311"/>
      <c r="C456" s="311"/>
      <c r="D456" s="311"/>
      <c r="E456" s="311"/>
      <c r="F456" s="311"/>
      <c r="G456" s="311"/>
      <c r="H456" s="168"/>
      <c r="I456" s="168"/>
      <c r="J456" s="168"/>
      <c r="K456" s="168"/>
      <c r="L456" s="168"/>
      <c r="M456" s="168"/>
      <c r="N456" s="168"/>
      <c r="O456" s="168"/>
      <c r="P456" s="168"/>
      <c r="Q456" s="168"/>
      <c r="R456" s="168"/>
      <c r="S456" s="168"/>
      <c r="T456" s="168"/>
      <c r="U456" s="168"/>
      <c r="V456" s="168"/>
      <c r="W456" s="168"/>
      <c r="X456" s="168"/>
      <c r="Y456" s="168"/>
      <c r="Z456" s="168"/>
    </row>
    <row r="457" spans="1:26" customFormat="1">
      <c r="A457" s="311"/>
      <c r="B457" s="311"/>
      <c r="C457" s="311"/>
      <c r="D457" s="311"/>
      <c r="E457" s="311"/>
      <c r="F457" s="311"/>
      <c r="G457" s="311"/>
      <c r="H457" s="168"/>
      <c r="I457" s="168"/>
      <c r="J457" s="168"/>
      <c r="K457" s="168"/>
      <c r="L457" s="168"/>
      <c r="M457" s="168"/>
      <c r="N457" s="168"/>
      <c r="O457" s="168"/>
      <c r="P457" s="168"/>
      <c r="Q457" s="168"/>
      <c r="R457" s="168"/>
      <c r="S457" s="168"/>
      <c r="T457" s="168"/>
      <c r="U457" s="168"/>
      <c r="V457" s="168"/>
      <c r="W457" s="168"/>
      <c r="X457" s="168"/>
      <c r="Y457" s="168"/>
      <c r="Z457" s="168"/>
    </row>
    <row r="458" spans="1:26" customFormat="1">
      <c r="A458" s="311"/>
      <c r="B458" s="311"/>
      <c r="C458" s="311"/>
      <c r="D458" s="311"/>
      <c r="E458" s="311"/>
      <c r="F458" s="311"/>
      <c r="G458" s="311"/>
      <c r="H458" s="168"/>
      <c r="I458" s="168"/>
      <c r="J458" s="168"/>
      <c r="K458" s="168"/>
      <c r="L458" s="168"/>
      <c r="M458" s="168"/>
      <c r="N458" s="168"/>
      <c r="O458" s="168"/>
      <c r="P458" s="168"/>
      <c r="Q458" s="168"/>
      <c r="R458" s="168"/>
      <c r="S458" s="168"/>
      <c r="T458" s="168"/>
      <c r="U458" s="168"/>
      <c r="V458" s="168"/>
      <c r="W458" s="168"/>
      <c r="X458" s="168"/>
      <c r="Y458" s="168"/>
      <c r="Z458" s="168"/>
    </row>
    <row r="459" spans="1:26" customFormat="1">
      <c r="A459" s="311"/>
      <c r="B459" s="311"/>
      <c r="C459" s="311"/>
      <c r="D459" s="311"/>
      <c r="E459" s="311"/>
      <c r="F459" s="311"/>
      <c r="G459" s="311"/>
      <c r="H459" s="168"/>
      <c r="I459" s="168"/>
      <c r="J459" s="168"/>
      <c r="K459" s="168"/>
      <c r="L459" s="168"/>
      <c r="M459" s="168"/>
      <c r="N459" s="168"/>
      <c r="O459" s="168"/>
      <c r="P459" s="168"/>
      <c r="Q459" s="168"/>
      <c r="R459" s="168"/>
      <c r="S459" s="168"/>
      <c r="T459" s="168"/>
      <c r="U459" s="168"/>
      <c r="V459" s="168"/>
      <c r="W459" s="168"/>
      <c r="X459" s="168"/>
      <c r="Y459" s="168"/>
      <c r="Z459" s="168"/>
    </row>
    <row r="460" spans="1:26" customFormat="1">
      <c r="A460" s="168" t="s">
        <v>1223</v>
      </c>
      <c r="B460" s="168"/>
      <c r="C460" s="168"/>
      <c r="D460" s="168"/>
      <c r="E460" s="168"/>
      <c r="F460" s="168"/>
      <c r="G460" s="168"/>
      <c r="H460" s="168"/>
      <c r="I460" s="168"/>
      <c r="J460" s="168"/>
      <c r="K460" s="168"/>
      <c r="L460" s="168"/>
      <c r="M460" s="168"/>
      <c r="N460" s="168"/>
      <c r="O460" s="168"/>
      <c r="P460" s="168"/>
      <c r="Q460" s="168"/>
      <c r="R460" s="168"/>
      <c r="S460" s="168"/>
      <c r="T460" s="168"/>
      <c r="U460" s="168"/>
      <c r="V460" s="168"/>
      <c r="W460" s="168"/>
      <c r="X460" s="168"/>
      <c r="Y460" s="168"/>
      <c r="Z460" s="168"/>
    </row>
    <row r="461" spans="1:26" customFormat="1">
      <c r="A461" s="168" t="s">
        <v>1224</v>
      </c>
      <c r="B461" s="168"/>
      <c r="C461" s="168"/>
      <c r="D461" s="168"/>
      <c r="E461" s="168"/>
      <c r="F461" s="168"/>
      <c r="G461" s="168"/>
      <c r="H461" s="168"/>
      <c r="I461" s="168"/>
      <c r="J461" s="168"/>
      <c r="K461" s="168"/>
      <c r="L461" s="168"/>
      <c r="M461" s="168"/>
      <c r="N461" s="168"/>
      <c r="O461" s="168"/>
      <c r="P461" s="168"/>
      <c r="Q461" s="168"/>
      <c r="R461" s="168"/>
      <c r="S461" s="168"/>
      <c r="T461" s="168"/>
      <c r="U461" s="168"/>
      <c r="V461" s="168"/>
      <c r="W461" s="168"/>
      <c r="X461" s="168"/>
      <c r="Y461" s="168"/>
      <c r="Z461" s="168"/>
    </row>
    <row r="462" spans="1:26" customFormat="1">
      <c r="A462" s="168"/>
      <c r="B462" s="168"/>
      <c r="C462" s="168"/>
      <c r="D462" s="168"/>
      <c r="E462" s="168"/>
      <c r="F462" s="168"/>
      <c r="G462" s="168"/>
      <c r="H462" s="168"/>
      <c r="I462" s="168"/>
      <c r="J462" s="168"/>
      <c r="K462" s="168"/>
      <c r="L462" s="168"/>
      <c r="M462" s="168"/>
      <c r="N462" s="168"/>
      <c r="O462" s="168"/>
      <c r="P462" s="168"/>
      <c r="Q462" s="168"/>
      <c r="R462" s="168"/>
      <c r="S462" s="168"/>
      <c r="T462" s="168"/>
      <c r="U462" s="168"/>
      <c r="V462" s="168"/>
      <c r="W462" s="168"/>
      <c r="X462" s="168"/>
      <c r="Y462" s="168"/>
      <c r="Z462" s="168"/>
    </row>
    <row r="463" spans="1:26" customFormat="1">
      <c r="A463" s="167" t="s">
        <v>1188</v>
      </c>
      <c r="B463" s="168"/>
      <c r="C463" s="168"/>
      <c r="D463" s="168"/>
      <c r="E463" s="168"/>
      <c r="F463" s="168"/>
      <c r="G463" s="168"/>
      <c r="H463" s="168"/>
      <c r="I463" s="168"/>
      <c r="J463" s="168"/>
      <c r="K463" s="168"/>
      <c r="L463" s="168"/>
      <c r="M463" s="168"/>
      <c r="N463" s="168"/>
      <c r="O463" s="168"/>
      <c r="P463" s="168"/>
      <c r="Q463" s="168"/>
      <c r="R463" s="168"/>
      <c r="S463" s="168"/>
      <c r="T463" s="168"/>
      <c r="U463" s="168"/>
      <c r="V463" s="168"/>
      <c r="W463" s="168"/>
      <c r="X463" s="168"/>
      <c r="Y463" s="168"/>
      <c r="Z463" s="168"/>
    </row>
    <row r="464" spans="1:26" customFormat="1">
      <c r="A464" s="167"/>
      <c r="B464" s="168"/>
      <c r="C464" s="168"/>
      <c r="D464" s="168"/>
      <c r="E464" s="168"/>
      <c r="F464" s="168" t="s">
        <v>1189</v>
      </c>
      <c r="G464" s="168" t="s">
        <v>1190</v>
      </c>
      <c r="H464" s="168"/>
      <c r="I464" s="168"/>
      <c r="J464" s="168"/>
      <c r="K464" s="168"/>
      <c r="L464" s="168"/>
      <c r="M464" s="168"/>
      <c r="N464" s="168"/>
      <c r="O464" s="168"/>
      <c r="P464" s="168"/>
      <c r="Q464" s="168"/>
      <c r="R464" s="168"/>
      <c r="S464" s="168"/>
      <c r="T464" s="168"/>
      <c r="U464" s="168"/>
      <c r="V464" s="168"/>
      <c r="W464" s="168"/>
      <c r="X464" s="168"/>
      <c r="Y464" s="168"/>
      <c r="Z464" s="168"/>
    </row>
    <row r="465" spans="1:26" customFormat="1">
      <c r="A465" s="167"/>
      <c r="B465" s="168"/>
      <c r="C465" s="168"/>
      <c r="D465" s="168"/>
      <c r="E465" s="168"/>
      <c r="F465" s="168"/>
      <c r="G465" s="168"/>
      <c r="H465" s="168"/>
      <c r="I465" s="168"/>
      <c r="J465" s="168"/>
      <c r="K465" s="168"/>
      <c r="L465" s="168"/>
      <c r="M465" s="168"/>
      <c r="N465" s="168"/>
      <c r="O465" s="168"/>
      <c r="P465" s="168"/>
      <c r="Q465" s="168"/>
      <c r="R465" s="168"/>
      <c r="S465" s="168"/>
      <c r="T465" s="168"/>
      <c r="U465" s="168"/>
      <c r="V465" s="168"/>
      <c r="W465" s="168"/>
      <c r="X465" s="168"/>
      <c r="Y465" s="168"/>
      <c r="Z465" s="168"/>
    </row>
    <row r="466" spans="1:26" customFormat="1">
      <c r="A466" s="167" t="s">
        <v>1225</v>
      </c>
      <c r="B466" s="168"/>
      <c r="C466" s="168"/>
      <c r="D466" s="168"/>
      <c r="E466" s="168"/>
      <c r="F466" s="168"/>
      <c r="G466" s="168"/>
      <c r="H466" s="168"/>
      <c r="I466" s="168"/>
      <c r="J466" s="168"/>
      <c r="K466" s="168"/>
      <c r="L466" s="168"/>
      <c r="M466" s="168"/>
      <c r="N466" s="168"/>
      <c r="O466" s="168"/>
      <c r="P466" s="168"/>
      <c r="Q466" s="168"/>
      <c r="R466" s="168"/>
      <c r="S466" s="168"/>
      <c r="T466" s="168"/>
      <c r="U466" s="168"/>
      <c r="V466" s="168"/>
      <c r="W466" s="168"/>
      <c r="X466" s="168"/>
      <c r="Y466" s="168"/>
      <c r="Z466" s="168"/>
    </row>
    <row r="467" spans="1:26" customFormat="1">
      <c r="A467" s="167" t="s">
        <v>1248</v>
      </c>
      <c r="B467" s="168"/>
      <c r="C467" s="168"/>
      <c r="D467" s="168"/>
      <c r="E467" s="168"/>
      <c r="F467" s="168"/>
      <c r="G467" s="168"/>
      <c r="H467" s="168"/>
      <c r="I467" s="168"/>
      <c r="J467" s="168"/>
      <c r="K467" s="168"/>
      <c r="L467" s="168"/>
      <c r="M467" s="168"/>
      <c r="N467" s="168"/>
      <c r="O467" s="168"/>
      <c r="P467" s="168"/>
      <c r="Q467" s="168"/>
      <c r="R467" s="168"/>
      <c r="S467" s="168"/>
      <c r="T467" s="168"/>
      <c r="U467" s="168"/>
      <c r="V467" s="168"/>
      <c r="W467" s="168"/>
      <c r="X467" s="168"/>
      <c r="Y467" s="168"/>
      <c r="Z467" s="168"/>
    </row>
    <row r="468" spans="1:26" customFormat="1">
      <c r="A468" s="167" t="s">
        <v>1226</v>
      </c>
      <c r="B468" s="168"/>
      <c r="C468" s="168"/>
      <c r="D468" s="168"/>
      <c r="E468" s="168"/>
      <c r="F468" s="168"/>
      <c r="G468" s="168"/>
      <c r="H468" s="168"/>
      <c r="I468" s="168"/>
      <c r="J468" s="168"/>
      <c r="K468" s="168"/>
      <c r="L468" s="168"/>
      <c r="M468" s="168"/>
      <c r="N468" s="168"/>
      <c r="O468" s="168"/>
      <c r="P468" s="168"/>
      <c r="Q468" s="168"/>
      <c r="R468" s="168"/>
      <c r="S468" s="168"/>
      <c r="T468" s="168"/>
      <c r="U468" s="168"/>
      <c r="V468" s="168"/>
      <c r="W468" s="168"/>
      <c r="X468" s="168"/>
      <c r="Y468" s="168"/>
      <c r="Z468" s="168"/>
    </row>
    <row r="469" spans="1:26" customFormat="1">
      <c r="A469" s="167" t="s">
        <v>1227</v>
      </c>
      <c r="B469" s="168"/>
      <c r="C469" s="168"/>
      <c r="D469" s="168"/>
      <c r="E469" s="168"/>
      <c r="F469" s="168"/>
      <c r="G469" s="168"/>
      <c r="H469" s="168"/>
      <c r="I469" s="168"/>
      <c r="J469" s="168"/>
      <c r="K469" s="168"/>
      <c r="L469" s="168"/>
      <c r="M469" s="168"/>
      <c r="N469" s="168"/>
      <c r="O469" s="168"/>
      <c r="P469" s="168"/>
      <c r="Q469" s="168"/>
      <c r="R469" s="168"/>
      <c r="S469" s="168"/>
      <c r="T469" s="168"/>
      <c r="U469" s="168"/>
      <c r="V469" s="168"/>
      <c r="W469" s="168"/>
      <c r="X469" s="168"/>
      <c r="Y469" s="168"/>
      <c r="Z469" s="168"/>
    </row>
    <row r="470" spans="1:26" customFormat="1">
      <c r="A470" s="167"/>
      <c r="B470" s="168"/>
      <c r="C470" s="168"/>
      <c r="D470" s="168"/>
      <c r="E470" s="168"/>
      <c r="F470" s="168" t="s">
        <v>1228</v>
      </c>
      <c r="G470" s="168"/>
      <c r="H470" s="168"/>
      <c r="I470" s="168"/>
      <c r="J470" s="168"/>
      <c r="K470" s="168"/>
      <c r="L470" s="168"/>
      <c r="M470" s="168"/>
      <c r="N470" s="168"/>
      <c r="O470" s="168"/>
      <c r="P470" s="168"/>
      <c r="Q470" s="168"/>
      <c r="R470" s="168"/>
      <c r="S470" s="168"/>
      <c r="T470" s="168"/>
      <c r="U470" s="168"/>
      <c r="V470" s="168"/>
      <c r="W470" s="168"/>
      <c r="X470" s="168"/>
      <c r="Y470" s="168"/>
      <c r="Z470" s="168"/>
    </row>
    <row r="471" spans="1:26" customFormat="1">
      <c r="A471" s="167"/>
      <c r="B471" s="168"/>
      <c r="C471" s="168"/>
      <c r="D471" s="168"/>
      <c r="E471" s="168"/>
      <c r="F471" s="168"/>
      <c r="G471" s="168"/>
      <c r="H471" s="168"/>
      <c r="I471" s="168"/>
      <c r="J471" s="168"/>
      <c r="K471" s="168"/>
      <c r="L471" s="168"/>
      <c r="M471" s="168"/>
      <c r="N471" s="168"/>
      <c r="O471" s="168"/>
      <c r="P471" s="168"/>
      <c r="Q471" s="168"/>
      <c r="R471" s="168"/>
      <c r="S471" s="168"/>
      <c r="T471" s="168"/>
      <c r="U471" s="168"/>
      <c r="V471" s="168"/>
      <c r="W471" s="168"/>
      <c r="X471" s="168"/>
      <c r="Y471" s="168"/>
      <c r="Z471" s="168"/>
    </row>
    <row r="472" spans="1:26" customFormat="1">
      <c r="A472" s="167" t="s">
        <v>1229</v>
      </c>
      <c r="B472" s="168"/>
      <c r="C472" s="168"/>
      <c r="D472" s="168"/>
      <c r="E472" s="168"/>
      <c r="F472" s="168"/>
      <c r="G472" s="168"/>
      <c r="H472" s="168"/>
      <c r="I472" s="168"/>
      <c r="J472" s="168"/>
      <c r="K472" s="168"/>
      <c r="L472" s="168"/>
      <c r="M472" s="168"/>
      <c r="N472" s="168"/>
      <c r="O472" s="168"/>
      <c r="P472" s="168"/>
      <c r="Q472" s="168"/>
      <c r="R472" s="168"/>
      <c r="S472" s="168"/>
      <c r="T472" s="168"/>
      <c r="U472" s="168"/>
      <c r="V472" s="168"/>
      <c r="W472" s="168"/>
      <c r="X472" s="168"/>
      <c r="Y472" s="168"/>
      <c r="Z472" s="168"/>
    </row>
    <row r="473" spans="1:26" customFormat="1">
      <c r="A473" s="167"/>
      <c r="B473" s="168" t="s">
        <v>1230</v>
      </c>
      <c r="C473" s="168"/>
      <c r="D473" s="168"/>
      <c r="E473" s="168"/>
      <c r="F473" s="168" t="s">
        <v>1231</v>
      </c>
      <c r="G473" s="168" t="s">
        <v>1232</v>
      </c>
      <c r="H473" s="168"/>
      <c r="I473" s="168"/>
      <c r="J473" s="168"/>
      <c r="K473" s="168"/>
      <c r="L473" s="168"/>
      <c r="M473" s="168"/>
      <c r="N473" s="168"/>
      <c r="O473" s="168"/>
      <c r="P473" s="168"/>
      <c r="Q473" s="168"/>
      <c r="R473" s="168"/>
      <c r="S473" s="168"/>
      <c r="T473" s="168"/>
      <c r="U473" s="168"/>
      <c r="V473" s="168"/>
      <c r="W473" s="168"/>
      <c r="X473" s="168"/>
      <c r="Y473" s="168"/>
      <c r="Z473" s="168"/>
    </row>
    <row r="474" spans="1:26" customFormat="1">
      <c r="A474" s="168"/>
      <c r="B474" s="168"/>
      <c r="C474" s="168"/>
      <c r="D474" s="168"/>
      <c r="E474" s="168"/>
      <c r="F474" s="168"/>
      <c r="G474" s="168"/>
      <c r="H474" s="168"/>
      <c r="I474" s="168"/>
      <c r="J474" s="168"/>
      <c r="K474" s="168"/>
      <c r="L474" s="168"/>
      <c r="M474" s="168"/>
      <c r="N474" s="168"/>
      <c r="O474" s="168"/>
      <c r="P474" s="168"/>
      <c r="Q474" s="168"/>
      <c r="R474" s="168"/>
      <c r="S474" s="168"/>
      <c r="T474" s="168"/>
      <c r="U474" s="168"/>
      <c r="V474" s="168"/>
      <c r="W474" s="168"/>
      <c r="X474" s="168"/>
      <c r="Y474" s="168"/>
      <c r="Z474" s="168"/>
    </row>
    <row r="475" spans="1:26" customFormat="1">
      <c r="A475" s="181" t="s">
        <v>1233</v>
      </c>
      <c r="B475" s="168"/>
      <c r="C475" s="168"/>
      <c r="D475" s="168"/>
      <c r="E475" s="168"/>
      <c r="F475" s="168"/>
      <c r="G475" s="168"/>
      <c r="H475" s="168"/>
      <c r="I475" s="168"/>
      <c r="J475" s="168"/>
      <c r="K475" s="168"/>
      <c r="L475" s="168"/>
      <c r="M475" s="168"/>
      <c r="N475" s="168"/>
      <c r="O475" s="168"/>
      <c r="P475" s="168"/>
      <c r="Q475" s="168"/>
      <c r="R475" s="168"/>
      <c r="S475" s="168"/>
      <c r="T475" s="168"/>
      <c r="U475" s="168"/>
      <c r="V475" s="168"/>
      <c r="W475" s="168"/>
      <c r="X475" s="168"/>
      <c r="Y475" s="168"/>
      <c r="Z475" s="168"/>
    </row>
    <row r="476" spans="1:26" customFormat="1">
      <c r="A476" s="168"/>
      <c r="B476" s="168"/>
      <c r="C476" s="168"/>
      <c r="D476" s="168"/>
      <c r="E476" s="168"/>
      <c r="F476" s="168"/>
      <c r="G476" s="168"/>
      <c r="H476" s="168"/>
      <c r="I476" s="168"/>
      <c r="J476" s="168"/>
      <c r="K476" s="168"/>
      <c r="L476" s="168"/>
      <c r="M476" s="168"/>
      <c r="N476" s="168"/>
      <c r="O476" s="168"/>
      <c r="P476" s="168"/>
      <c r="Q476" s="168"/>
      <c r="R476" s="168"/>
      <c r="S476" s="168"/>
      <c r="T476" s="168"/>
      <c r="U476" s="168"/>
      <c r="V476" s="168"/>
      <c r="W476" s="168"/>
      <c r="X476" s="168"/>
      <c r="Y476" s="168"/>
      <c r="Z476" s="168"/>
    </row>
    <row r="477" spans="1:26" customFormat="1">
      <c r="A477" s="184" t="s">
        <v>1234</v>
      </c>
      <c r="B477" s="185"/>
      <c r="C477" s="185"/>
      <c r="D477" s="185"/>
      <c r="E477" s="185"/>
      <c r="F477" s="185"/>
      <c r="G477" s="185"/>
      <c r="H477" s="185"/>
      <c r="I477" s="168"/>
      <c r="J477" s="168"/>
      <c r="K477" s="168"/>
      <c r="L477" s="168"/>
      <c r="M477" s="168"/>
      <c r="N477" s="168"/>
      <c r="O477" s="168"/>
      <c r="P477" s="168"/>
      <c r="Q477" s="168"/>
      <c r="R477" s="168"/>
      <c r="S477" s="168"/>
      <c r="T477" s="168"/>
      <c r="U477" s="168"/>
      <c r="V477" s="168"/>
      <c r="W477" s="168"/>
      <c r="X477" s="168"/>
      <c r="Y477" s="168"/>
      <c r="Z477" s="168"/>
    </row>
    <row r="478" spans="1:26" customFormat="1">
      <c r="A478" s="185" t="s">
        <v>1235</v>
      </c>
      <c r="B478" s="185"/>
      <c r="C478" s="185"/>
      <c r="D478" s="185"/>
      <c r="E478" s="185"/>
      <c r="F478" s="185"/>
      <c r="G478" s="185"/>
      <c r="H478" s="185"/>
      <c r="I478" s="168"/>
      <c r="J478" s="168"/>
      <c r="K478" s="168"/>
      <c r="L478" s="168"/>
      <c r="M478" s="168"/>
      <c r="N478" s="168"/>
      <c r="O478" s="168"/>
      <c r="P478" s="168"/>
      <c r="Q478" s="168"/>
      <c r="R478" s="168"/>
      <c r="S478" s="168"/>
      <c r="T478" s="168"/>
      <c r="U478" s="168"/>
      <c r="V478" s="168"/>
      <c r="W478" s="168"/>
      <c r="X478" s="168"/>
      <c r="Y478" s="168"/>
      <c r="Z478" s="168"/>
    </row>
    <row r="479" spans="1:26" customFormat="1">
      <c r="B479" s="168"/>
      <c r="C479" s="168"/>
      <c r="D479" s="168"/>
      <c r="E479" s="168"/>
      <c r="F479" s="168"/>
      <c r="G479" s="168"/>
      <c r="H479" s="168"/>
      <c r="I479" s="168"/>
      <c r="J479" s="168"/>
      <c r="K479" s="168"/>
      <c r="L479" s="168"/>
      <c r="M479" s="168"/>
      <c r="N479" s="168"/>
      <c r="O479" s="168"/>
      <c r="P479" s="168"/>
      <c r="Q479" s="168"/>
      <c r="R479" s="168"/>
      <c r="S479" s="168"/>
      <c r="T479" s="168"/>
      <c r="U479" s="168"/>
      <c r="V479" s="168"/>
      <c r="W479" s="168"/>
      <c r="X479" s="168"/>
      <c r="Y479" s="168"/>
      <c r="Z479" s="168"/>
    </row>
    <row r="480" spans="1:26" customFormat="1">
      <c r="A480" s="310"/>
      <c r="B480" s="311"/>
      <c r="C480" s="311"/>
      <c r="D480" s="311"/>
      <c r="E480" s="311"/>
      <c r="F480" s="311"/>
      <c r="G480" s="311"/>
      <c r="H480" s="168"/>
      <c r="I480" s="168"/>
      <c r="J480" s="168"/>
      <c r="K480" s="168"/>
      <c r="L480" s="168"/>
      <c r="M480" s="168"/>
      <c r="N480" s="168"/>
      <c r="O480" s="168"/>
      <c r="P480" s="168"/>
      <c r="Q480" s="168"/>
      <c r="R480" s="168"/>
      <c r="S480" s="168"/>
      <c r="T480" s="168"/>
      <c r="U480" s="168"/>
      <c r="V480" s="168"/>
      <c r="W480" s="168"/>
      <c r="X480" s="168"/>
      <c r="Y480" s="168"/>
      <c r="Z480" s="168"/>
    </row>
    <row r="481" spans="1:26" customFormat="1">
      <c r="A481" s="311"/>
      <c r="B481" s="311"/>
      <c r="C481" s="311"/>
      <c r="D481" s="311"/>
      <c r="E481" s="311"/>
      <c r="F481" s="311"/>
      <c r="G481" s="311"/>
      <c r="H481" s="168"/>
      <c r="I481" s="168"/>
      <c r="J481" s="168"/>
      <c r="K481" s="168"/>
      <c r="L481" s="168"/>
      <c r="M481" s="168"/>
      <c r="N481" s="168"/>
      <c r="O481" s="168"/>
      <c r="P481" s="168"/>
      <c r="Q481" s="168"/>
      <c r="R481" s="168"/>
      <c r="S481" s="168"/>
      <c r="T481" s="168"/>
      <c r="U481" s="168"/>
      <c r="V481" s="168"/>
      <c r="W481" s="168"/>
      <c r="X481" s="168"/>
      <c r="Y481" s="168"/>
      <c r="Z481" s="168"/>
    </row>
    <row r="482" spans="1:26" customFormat="1">
      <c r="A482" s="311"/>
      <c r="B482" s="311"/>
      <c r="C482" s="311"/>
      <c r="D482" s="311"/>
      <c r="E482" s="311"/>
      <c r="F482" s="311"/>
      <c r="G482" s="311"/>
      <c r="H482" s="168"/>
      <c r="I482" s="168"/>
      <c r="J482" s="168"/>
      <c r="K482" s="168"/>
      <c r="L482" s="168"/>
      <c r="M482" s="168"/>
      <c r="N482" s="168"/>
      <c r="O482" s="168"/>
      <c r="P482" s="168"/>
      <c r="Q482" s="168"/>
      <c r="R482" s="168"/>
      <c r="S482" s="168"/>
      <c r="T482" s="168"/>
      <c r="U482" s="168"/>
      <c r="V482" s="168"/>
      <c r="W482" s="168"/>
      <c r="X482" s="168"/>
      <c r="Y482" s="168"/>
      <c r="Z482" s="168"/>
    </row>
    <row r="483" spans="1:26" customFormat="1">
      <c r="A483" s="311"/>
      <c r="B483" s="311"/>
      <c r="C483" s="311"/>
      <c r="D483" s="311"/>
      <c r="E483" s="311"/>
      <c r="F483" s="311"/>
      <c r="G483" s="311"/>
      <c r="H483" s="168"/>
      <c r="I483" s="168"/>
      <c r="J483" s="168"/>
      <c r="K483" s="168"/>
      <c r="L483" s="168"/>
      <c r="M483" s="168"/>
      <c r="N483" s="168"/>
      <c r="O483" s="168"/>
      <c r="P483" s="168"/>
      <c r="Q483" s="168"/>
      <c r="R483" s="168"/>
      <c r="S483" s="168"/>
      <c r="T483" s="168"/>
      <c r="U483" s="168"/>
      <c r="V483" s="168"/>
      <c r="W483" s="168"/>
      <c r="X483" s="168"/>
      <c r="Y483" s="168"/>
      <c r="Z483" s="168"/>
    </row>
    <row r="484" spans="1:26" customFormat="1">
      <c r="A484" s="311"/>
      <c r="B484" s="311"/>
      <c r="C484" s="311"/>
      <c r="D484" s="311"/>
      <c r="E484" s="311"/>
      <c r="F484" s="311"/>
      <c r="G484" s="311"/>
      <c r="H484" s="168"/>
      <c r="I484" s="168"/>
      <c r="J484" s="168"/>
      <c r="K484" s="168"/>
      <c r="L484" s="168"/>
      <c r="M484" s="168"/>
      <c r="N484" s="168"/>
      <c r="O484" s="168"/>
      <c r="P484" s="168"/>
      <c r="Q484" s="168"/>
      <c r="R484" s="168"/>
      <c r="S484" s="168"/>
      <c r="T484" s="168"/>
      <c r="U484" s="168"/>
      <c r="V484" s="168"/>
      <c r="W484" s="168"/>
      <c r="X484" s="168"/>
      <c r="Y484" s="168"/>
      <c r="Z484" s="168"/>
    </row>
    <row r="485" spans="1:26" customFormat="1">
      <c r="A485" s="311"/>
      <c r="B485" s="311"/>
      <c r="C485" s="311"/>
      <c r="D485" s="311"/>
      <c r="E485" s="311"/>
      <c r="F485" s="311"/>
      <c r="G485" s="311"/>
      <c r="H485" s="168"/>
      <c r="I485" s="168"/>
      <c r="J485" s="168"/>
      <c r="K485" s="168"/>
      <c r="L485" s="168"/>
      <c r="M485" s="168"/>
      <c r="N485" s="168"/>
      <c r="O485" s="168"/>
      <c r="P485" s="168"/>
      <c r="Q485" s="168"/>
      <c r="R485" s="168"/>
      <c r="S485" s="168"/>
      <c r="T485" s="168"/>
      <c r="U485" s="168"/>
      <c r="V485" s="168"/>
      <c r="W485" s="168"/>
      <c r="X485" s="168"/>
      <c r="Y485" s="168"/>
      <c r="Z485" s="168"/>
    </row>
    <row r="486" spans="1:26" customFormat="1">
      <c r="A486" s="311"/>
      <c r="B486" s="311"/>
      <c r="C486" s="311"/>
      <c r="D486" s="311"/>
      <c r="E486" s="311"/>
      <c r="F486" s="311"/>
      <c r="G486" s="311"/>
      <c r="H486" s="168"/>
      <c r="I486" s="168"/>
      <c r="J486" s="168"/>
      <c r="K486" s="168"/>
      <c r="L486" s="168"/>
      <c r="M486" s="168"/>
      <c r="N486" s="168"/>
      <c r="O486" s="168"/>
      <c r="P486" s="168"/>
      <c r="Q486" s="168"/>
      <c r="R486" s="168"/>
      <c r="S486" s="168"/>
      <c r="T486" s="168"/>
      <c r="U486" s="168"/>
      <c r="V486" s="168"/>
      <c r="W486" s="168"/>
      <c r="X486" s="168"/>
      <c r="Y486" s="168"/>
      <c r="Z486" s="168"/>
    </row>
    <row r="487" spans="1:26" customFormat="1">
      <c r="A487" s="311"/>
      <c r="B487" s="311"/>
      <c r="C487" s="311"/>
      <c r="D487" s="311"/>
      <c r="E487" s="311"/>
      <c r="F487" s="311"/>
      <c r="G487" s="311"/>
      <c r="H487" s="168"/>
      <c r="I487" s="168"/>
      <c r="J487" s="168"/>
      <c r="K487" s="168"/>
      <c r="L487" s="168"/>
      <c r="M487" s="168"/>
      <c r="N487" s="168"/>
      <c r="O487" s="168"/>
      <c r="P487" s="168"/>
      <c r="Q487" s="168"/>
      <c r="R487" s="168"/>
      <c r="S487" s="168"/>
      <c r="T487" s="168"/>
      <c r="U487" s="168"/>
      <c r="V487" s="168"/>
      <c r="W487" s="168"/>
      <c r="X487" s="168"/>
      <c r="Y487" s="168"/>
      <c r="Z487" s="168"/>
    </row>
    <row r="488" spans="1:26" customFormat="1">
      <c r="A488" s="311"/>
      <c r="B488" s="311"/>
      <c r="C488" s="311"/>
      <c r="D488" s="311"/>
      <c r="E488" s="311"/>
      <c r="F488" s="311"/>
      <c r="G488" s="311"/>
      <c r="H488" s="168"/>
      <c r="I488" s="168"/>
      <c r="J488" s="168"/>
      <c r="K488" s="168"/>
      <c r="L488" s="168"/>
      <c r="M488" s="168"/>
      <c r="N488" s="168"/>
      <c r="O488" s="168"/>
      <c r="P488" s="168"/>
      <c r="Q488" s="168"/>
      <c r="R488" s="168"/>
      <c r="S488" s="168"/>
      <c r="T488" s="168"/>
      <c r="U488" s="168"/>
      <c r="V488" s="168"/>
      <c r="W488" s="168"/>
      <c r="X488" s="168"/>
      <c r="Y488" s="168"/>
      <c r="Z488" s="168"/>
    </row>
    <row r="489" spans="1:26" customFormat="1">
      <c r="A489" s="311"/>
      <c r="B489" s="311"/>
      <c r="C489" s="311"/>
      <c r="D489" s="311"/>
      <c r="E489" s="311"/>
      <c r="F489" s="311"/>
      <c r="G489" s="311"/>
      <c r="H489" s="168"/>
      <c r="I489" s="168"/>
      <c r="J489" s="168"/>
      <c r="K489" s="168"/>
      <c r="L489" s="168"/>
      <c r="M489" s="168"/>
      <c r="N489" s="168"/>
      <c r="O489" s="168"/>
      <c r="P489" s="168"/>
      <c r="Q489" s="168"/>
      <c r="R489" s="168"/>
      <c r="S489" s="168"/>
      <c r="T489" s="168"/>
      <c r="U489" s="168"/>
      <c r="V489" s="168"/>
      <c r="W489" s="168"/>
      <c r="X489" s="168"/>
      <c r="Y489" s="168"/>
      <c r="Z489" s="168"/>
    </row>
    <row r="490" spans="1:26" customFormat="1">
      <c r="A490" s="311"/>
      <c r="B490" s="311"/>
      <c r="C490" s="311"/>
      <c r="D490" s="311"/>
      <c r="E490" s="311"/>
      <c r="F490" s="311"/>
      <c r="G490" s="311"/>
      <c r="H490" s="168"/>
      <c r="I490" s="168"/>
      <c r="J490" s="168"/>
      <c r="K490" s="168"/>
      <c r="L490" s="168"/>
      <c r="M490" s="168"/>
      <c r="N490" s="168"/>
      <c r="O490" s="168"/>
      <c r="P490" s="168"/>
      <c r="Q490" s="168"/>
      <c r="R490" s="168"/>
      <c r="S490" s="168"/>
      <c r="T490" s="168"/>
      <c r="U490" s="168"/>
      <c r="V490" s="168"/>
      <c r="W490" s="168"/>
      <c r="X490" s="168"/>
      <c r="Y490" s="168"/>
      <c r="Z490" s="168"/>
    </row>
    <row r="491" spans="1:26" customFormat="1">
      <c r="A491" s="311"/>
      <c r="B491" s="311"/>
      <c r="C491" s="311"/>
      <c r="D491" s="311"/>
      <c r="E491" s="311"/>
      <c r="F491" s="311"/>
      <c r="G491" s="311"/>
      <c r="H491" s="168"/>
      <c r="I491" s="168"/>
      <c r="J491" s="168"/>
      <c r="K491" s="168"/>
      <c r="L491" s="168"/>
      <c r="M491" s="168"/>
      <c r="N491" s="168"/>
      <c r="O491" s="168"/>
      <c r="P491" s="168"/>
      <c r="Q491" s="168"/>
      <c r="R491" s="168"/>
      <c r="S491" s="168"/>
      <c r="T491" s="168"/>
      <c r="U491" s="168"/>
      <c r="V491" s="168"/>
      <c r="W491" s="168"/>
      <c r="X491" s="168"/>
      <c r="Y491" s="168"/>
      <c r="Z491" s="168"/>
    </row>
    <row r="492" spans="1:26" customFormat="1">
      <c r="A492" s="311"/>
      <c r="B492" s="311"/>
      <c r="C492" s="311"/>
      <c r="D492" s="311"/>
      <c r="E492" s="311"/>
      <c r="F492" s="311"/>
      <c r="G492" s="311"/>
      <c r="H492" s="168"/>
      <c r="I492" s="168"/>
      <c r="J492" s="168"/>
      <c r="K492" s="168"/>
      <c r="L492" s="168"/>
      <c r="M492" s="168"/>
      <c r="N492" s="168"/>
      <c r="O492" s="168"/>
      <c r="P492" s="168"/>
      <c r="Q492" s="168"/>
      <c r="R492" s="168"/>
      <c r="S492" s="168"/>
      <c r="T492" s="168"/>
      <c r="U492" s="168"/>
      <c r="V492" s="168"/>
      <c r="W492" s="168"/>
      <c r="X492" s="168"/>
      <c r="Y492" s="168"/>
      <c r="Z492" s="168"/>
    </row>
    <row r="493" spans="1:26" customFormat="1">
      <c r="A493" s="311"/>
      <c r="B493" s="311"/>
      <c r="C493" s="311"/>
      <c r="D493" s="311"/>
      <c r="E493" s="311"/>
      <c r="F493" s="311"/>
      <c r="G493" s="311"/>
      <c r="H493" s="168"/>
      <c r="I493" s="168"/>
      <c r="J493" s="168"/>
      <c r="K493" s="168"/>
      <c r="L493" s="168"/>
      <c r="M493" s="168"/>
      <c r="N493" s="168"/>
      <c r="O493" s="168"/>
      <c r="P493" s="168"/>
      <c r="Q493" s="168"/>
      <c r="R493" s="168"/>
      <c r="S493" s="168"/>
      <c r="T493" s="168"/>
      <c r="U493" s="168"/>
      <c r="V493" s="168"/>
      <c r="W493" s="168"/>
      <c r="X493" s="168"/>
      <c r="Y493" s="168"/>
      <c r="Z493" s="168"/>
    </row>
    <row r="494" spans="1:26" customFormat="1">
      <c r="A494" s="311"/>
      <c r="B494" s="311"/>
      <c r="C494" s="311"/>
      <c r="D494" s="311"/>
      <c r="E494" s="311"/>
      <c r="F494" s="311"/>
      <c r="G494" s="311"/>
      <c r="H494" s="168"/>
      <c r="I494" s="168"/>
      <c r="J494" s="168"/>
      <c r="K494" s="168"/>
      <c r="L494" s="168"/>
      <c r="M494" s="168"/>
      <c r="N494" s="168"/>
      <c r="O494" s="168"/>
      <c r="P494" s="168"/>
      <c r="Q494" s="168"/>
      <c r="R494" s="168"/>
      <c r="S494" s="168"/>
      <c r="T494" s="168"/>
      <c r="U494" s="168"/>
      <c r="V494" s="168"/>
      <c r="W494" s="168"/>
      <c r="X494" s="168"/>
      <c r="Y494" s="168"/>
      <c r="Z494" s="168"/>
    </row>
    <row r="495" spans="1:26" customFormat="1">
      <c r="A495" s="311"/>
      <c r="B495" s="311"/>
      <c r="C495" s="311"/>
      <c r="D495" s="311"/>
      <c r="E495" s="311"/>
      <c r="F495" s="311"/>
      <c r="G495" s="311"/>
      <c r="H495" s="168"/>
      <c r="I495" s="168"/>
      <c r="J495" s="168"/>
      <c r="K495" s="168"/>
      <c r="L495" s="168"/>
      <c r="M495" s="168"/>
      <c r="N495" s="168"/>
      <c r="O495" s="168"/>
      <c r="P495" s="168"/>
      <c r="Q495" s="168"/>
      <c r="R495" s="168"/>
      <c r="S495" s="168"/>
      <c r="T495" s="168"/>
      <c r="U495" s="168"/>
      <c r="V495" s="168"/>
      <c r="W495" s="168"/>
      <c r="X495" s="168"/>
      <c r="Y495" s="168"/>
      <c r="Z495" s="168"/>
    </row>
    <row r="496" spans="1:26" customFormat="1">
      <c r="A496" s="311"/>
      <c r="B496" s="311"/>
      <c r="C496" s="311"/>
      <c r="D496" s="311"/>
      <c r="E496" s="311"/>
      <c r="F496" s="311"/>
      <c r="G496" s="311"/>
      <c r="H496" s="168"/>
      <c r="I496" s="168"/>
      <c r="J496" s="168"/>
      <c r="K496" s="168"/>
      <c r="L496" s="168"/>
      <c r="M496" s="168"/>
      <c r="N496" s="168"/>
      <c r="O496" s="168"/>
      <c r="P496" s="168"/>
      <c r="Q496" s="168"/>
      <c r="R496" s="168"/>
      <c r="S496" s="168"/>
      <c r="T496" s="168"/>
      <c r="U496" s="168"/>
      <c r="V496" s="168"/>
      <c r="W496" s="168"/>
      <c r="X496" s="168"/>
      <c r="Y496" s="168"/>
      <c r="Z496" s="168"/>
    </row>
    <row r="497" spans="1:26" customFormat="1">
      <c r="A497" s="311"/>
      <c r="B497" s="311"/>
      <c r="C497" s="311"/>
      <c r="D497" s="311"/>
      <c r="E497" s="311"/>
      <c r="F497" s="311"/>
      <c r="G497" s="311"/>
      <c r="H497" s="168"/>
      <c r="I497" s="168"/>
      <c r="J497" s="168"/>
      <c r="K497" s="168"/>
      <c r="L497" s="168"/>
      <c r="M497" s="168"/>
      <c r="N497" s="168"/>
      <c r="O497" s="168"/>
      <c r="P497" s="168"/>
      <c r="Q497" s="168"/>
      <c r="R497" s="168"/>
      <c r="S497" s="168"/>
      <c r="T497" s="168"/>
      <c r="U497" s="168"/>
      <c r="V497" s="168"/>
      <c r="W497" s="168"/>
      <c r="X497" s="168"/>
      <c r="Y497" s="168"/>
      <c r="Z497" s="168"/>
    </row>
    <row r="498" spans="1:26" customFormat="1">
      <c r="A498" s="311"/>
      <c r="B498" s="311"/>
      <c r="C498" s="311"/>
      <c r="D498" s="311"/>
      <c r="E498" s="311"/>
      <c r="F498" s="311"/>
      <c r="G498" s="311"/>
      <c r="H498" s="168"/>
      <c r="I498" s="168"/>
      <c r="J498" s="168"/>
      <c r="K498" s="168"/>
      <c r="L498" s="168"/>
      <c r="M498" s="168"/>
      <c r="N498" s="168"/>
      <c r="O498" s="168"/>
      <c r="P498" s="168"/>
      <c r="Q498" s="168"/>
      <c r="R498" s="168"/>
      <c r="S498" s="168"/>
      <c r="T498" s="168"/>
      <c r="U498" s="168"/>
      <c r="V498" s="168"/>
      <c r="W498" s="168"/>
      <c r="X498" s="168"/>
      <c r="Y498" s="168"/>
      <c r="Z498" s="168"/>
    </row>
    <row r="499" spans="1:26" customFormat="1">
      <c r="A499" s="311"/>
      <c r="B499" s="311"/>
      <c r="C499" s="311"/>
      <c r="D499" s="311"/>
      <c r="E499" s="311"/>
      <c r="F499" s="311"/>
      <c r="G499" s="311"/>
      <c r="H499" s="168"/>
      <c r="I499" s="168"/>
      <c r="J499" s="168"/>
      <c r="K499" s="168"/>
      <c r="L499" s="168"/>
      <c r="M499" s="168"/>
      <c r="N499" s="168"/>
      <c r="O499" s="168"/>
      <c r="P499" s="168"/>
      <c r="Q499" s="168"/>
      <c r="R499" s="168"/>
      <c r="S499" s="168"/>
      <c r="T499" s="168"/>
      <c r="U499" s="168"/>
      <c r="V499" s="168"/>
      <c r="W499" s="168"/>
      <c r="X499" s="168"/>
      <c r="Y499" s="168"/>
      <c r="Z499" s="168"/>
    </row>
    <row r="500" spans="1:26" customFormat="1">
      <c r="A500" s="311"/>
      <c r="B500" s="311"/>
      <c r="C500" s="311"/>
      <c r="D500" s="311"/>
      <c r="E500" s="311"/>
      <c r="F500" s="311"/>
      <c r="G500" s="311"/>
      <c r="H500" s="168"/>
      <c r="I500" s="168"/>
      <c r="J500" s="168"/>
      <c r="K500" s="168"/>
      <c r="L500" s="168"/>
      <c r="M500" s="168"/>
      <c r="N500" s="168"/>
      <c r="O500" s="168"/>
      <c r="P500" s="168"/>
      <c r="Q500" s="168"/>
      <c r="R500" s="168"/>
      <c r="S500" s="168"/>
      <c r="T500" s="168"/>
      <c r="U500" s="168"/>
      <c r="V500" s="168"/>
      <c r="W500" s="168"/>
      <c r="X500" s="168"/>
      <c r="Y500" s="168"/>
      <c r="Z500" s="168"/>
    </row>
    <row r="501" spans="1:26" customFormat="1">
      <c r="A501" s="311"/>
      <c r="B501" s="311"/>
      <c r="C501" s="311"/>
      <c r="D501" s="311"/>
      <c r="E501" s="311"/>
      <c r="F501" s="311"/>
      <c r="G501" s="311"/>
      <c r="H501" s="168"/>
      <c r="I501" s="168"/>
      <c r="J501" s="168"/>
      <c r="K501" s="168"/>
      <c r="L501" s="168"/>
      <c r="M501" s="168"/>
      <c r="N501" s="168"/>
      <c r="O501" s="168"/>
      <c r="P501" s="168"/>
      <c r="Q501" s="168"/>
      <c r="R501" s="168"/>
      <c r="S501" s="168"/>
      <c r="T501" s="168"/>
      <c r="U501" s="168"/>
      <c r="V501" s="168"/>
      <c r="W501" s="168"/>
      <c r="X501" s="168"/>
      <c r="Y501" s="168"/>
      <c r="Z501" s="168"/>
    </row>
    <row r="502" spans="1:26" customFormat="1">
      <c r="A502" s="168" t="s">
        <v>1236</v>
      </c>
      <c r="B502" s="168"/>
      <c r="C502" s="168"/>
      <c r="D502" s="168"/>
      <c r="E502" s="168"/>
      <c r="F502" s="168"/>
      <c r="G502" s="168"/>
      <c r="H502" s="168"/>
      <c r="I502" s="168"/>
      <c r="J502" s="168"/>
      <c r="K502" s="168"/>
      <c r="L502" s="168"/>
      <c r="M502" s="168"/>
      <c r="N502" s="168"/>
      <c r="O502" s="168"/>
      <c r="P502" s="168"/>
      <c r="Q502" s="168"/>
      <c r="R502" s="168"/>
      <c r="S502" s="168"/>
      <c r="T502" s="168"/>
      <c r="U502" s="168"/>
      <c r="V502" s="168"/>
      <c r="W502" s="168"/>
      <c r="X502" s="168"/>
      <c r="Y502" s="168"/>
      <c r="Z502" s="168"/>
    </row>
    <row r="503" spans="1:26" customFormat="1">
      <c r="A503" s="168"/>
      <c r="B503" s="168"/>
      <c r="C503" s="168"/>
      <c r="D503" s="168"/>
      <c r="E503" s="182" t="s">
        <v>1237</v>
      </c>
      <c r="F503" s="168"/>
      <c r="G503" s="168"/>
      <c r="H503" s="168"/>
      <c r="I503" s="168"/>
      <c r="J503" s="168"/>
      <c r="K503" s="168"/>
      <c r="L503" s="168"/>
      <c r="M503" s="168"/>
      <c r="N503" s="168"/>
      <c r="O503" s="168"/>
      <c r="P503" s="168"/>
      <c r="Q503" s="168"/>
      <c r="R503" s="168"/>
      <c r="S503" s="168"/>
      <c r="T503" s="168"/>
      <c r="U503" s="168"/>
      <c r="V503" s="168"/>
      <c r="W503" s="168"/>
      <c r="X503" s="168"/>
      <c r="Y503" s="168"/>
      <c r="Z503" s="168"/>
    </row>
    <row r="504" spans="1:26" customFormat="1">
      <c r="A504" s="168"/>
      <c r="B504" s="168"/>
      <c r="C504" s="168"/>
      <c r="D504" s="168"/>
      <c r="E504" s="169" t="s">
        <v>1238</v>
      </c>
      <c r="F504" s="168"/>
      <c r="G504" s="168"/>
      <c r="H504" s="168"/>
      <c r="I504" s="168"/>
      <c r="J504" s="168"/>
      <c r="K504" s="168"/>
      <c r="L504" s="168"/>
      <c r="M504" s="168"/>
      <c r="N504" s="168"/>
      <c r="O504" s="168"/>
      <c r="P504" s="168"/>
      <c r="Q504" s="168"/>
      <c r="R504" s="168"/>
      <c r="S504" s="168"/>
      <c r="T504" s="168"/>
      <c r="U504" s="168"/>
      <c r="V504" s="168"/>
      <c r="W504" s="168"/>
      <c r="X504" s="168"/>
      <c r="Y504" s="168"/>
      <c r="Z504" s="168"/>
    </row>
    <row r="505" spans="1:26" customFormat="1">
      <c r="A505" s="168" t="s">
        <v>92</v>
      </c>
      <c r="B505" s="168"/>
      <c r="C505" s="168"/>
      <c r="D505" s="168"/>
      <c r="E505" s="168"/>
      <c r="F505" s="168"/>
      <c r="G505" s="168"/>
      <c r="H505" s="168"/>
      <c r="I505" s="168"/>
      <c r="J505" s="168"/>
      <c r="K505" s="168"/>
      <c r="L505" s="168"/>
      <c r="M505" s="168"/>
      <c r="N505" s="168"/>
      <c r="O505" s="168"/>
      <c r="P505" s="168"/>
      <c r="Q505" s="168"/>
      <c r="R505" s="168"/>
      <c r="S505" s="168"/>
      <c r="T505" s="168"/>
      <c r="U505" s="168"/>
      <c r="V505" s="168"/>
      <c r="W505" s="168"/>
      <c r="X505" s="168"/>
      <c r="Y505" s="168"/>
      <c r="Z505" s="168"/>
    </row>
    <row r="506" spans="1:26" customFormat="1">
      <c r="A506" s="168" t="s">
        <v>1239</v>
      </c>
      <c r="B506" s="168"/>
      <c r="C506" s="168"/>
      <c r="D506" s="168"/>
      <c r="E506" s="168"/>
      <c r="F506" s="168"/>
      <c r="G506" s="168"/>
      <c r="H506" s="168"/>
      <c r="I506" s="168"/>
      <c r="J506" s="168"/>
      <c r="K506" s="168"/>
      <c r="L506" s="168"/>
      <c r="M506" s="168"/>
      <c r="N506" s="168"/>
      <c r="O506" s="168"/>
      <c r="P506" s="168"/>
      <c r="Q506" s="168"/>
      <c r="R506" s="168"/>
      <c r="S506" s="168"/>
      <c r="T506" s="168"/>
      <c r="U506" s="168"/>
      <c r="V506" s="168"/>
      <c r="W506" s="168"/>
      <c r="X506" s="168"/>
      <c r="Y506" s="168"/>
      <c r="Z506" s="168"/>
    </row>
    <row r="507" spans="1:26" customFormat="1">
      <c r="A507" s="168" t="s">
        <v>1240</v>
      </c>
      <c r="B507" s="168"/>
      <c r="C507" s="168"/>
      <c r="D507" s="168"/>
      <c r="E507" s="168"/>
      <c r="F507" s="168"/>
      <c r="G507" s="168"/>
      <c r="H507" s="168"/>
      <c r="I507" s="168"/>
      <c r="J507" s="168"/>
      <c r="K507" s="168"/>
      <c r="L507" s="168"/>
      <c r="M507" s="168"/>
      <c r="N507" s="168"/>
      <c r="O507" s="168"/>
      <c r="P507" s="168"/>
      <c r="Q507" s="168"/>
      <c r="R507" s="168"/>
      <c r="S507" s="168"/>
      <c r="T507" s="168"/>
      <c r="U507" s="168"/>
      <c r="V507" s="168"/>
      <c r="W507" s="168"/>
      <c r="X507" s="168"/>
      <c r="Y507" s="168"/>
      <c r="Z507" s="168"/>
    </row>
    <row r="508" spans="1:26" customFormat="1">
      <c r="A508" s="168"/>
      <c r="B508" s="168"/>
      <c r="C508" s="168"/>
      <c r="D508" s="168"/>
      <c r="E508" s="168"/>
      <c r="F508" s="168"/>
      <c r="G508" s="168"/>
      <c r="H508" s="168"/>
      <c r="I508" s="168"/>
      <c r="J508" s="168"/>
      <c r="K508" s="168"/>
      <c r="L508" s="168"/>
      <c r="M508" s="168"/>
      <c r="N508" s="168"/>
      <c r="O508" s="168"/>
      <c r="P508" s="168"/>
      <c r="Q508" s="168"/>
      <c r="R508" s="168"/>
      <c r="S508" s="168"/>
      <c r="T508" s="168"/>
      <c r="U508" s="168"/>
      <c r="V508" s="168"/>
      <c r="W508" s="168"/>
      <c r="X508" s="168"/>
      <c r="Y508" s="168"/>
      <c r="Z508" s="168"/>
    </row>
    <row r="509" spans="1:26" customFormat="1">
      <c r="A509" s="168"/>
      <c r="B509" s="168"/>
      <c r="C509" s="170">
        <f>(1600-700)/1800</f>
        <v>0.5</v>
      </c>
      <c r="D509" s="168"/>
      <c r="E509" s="168" t="s">
        <v>1241</v>
      </c>
      <c r="F509" s="168"/>
      <c r="G509" s="168"/>
      <c r="H509" s="168"/>
      <c r="I509" s="168"/>
      <c r="J509" s="168"/>
      <c r="K509" s="168"/>
      <c r="L509" s="168"/>
      <c r="M509" s="168"/>
      <c r="N509" s="168"/>
      <c r="O509" s="168"/>
      <c r="P509" s="168"/>
      <c r="Q509" s="168"/>
      <c r="R509" s="168"/>
      <c r="S509" s="168"/>
      <c r="T509" s="168"/>
      <c r="U509" s="168"/>
      <c r="V509" s="168"/>
      <c r="W509" s="168"/>
      <c r="X509" s="168"/>
      <c r="Y509" s="168"/>
      <c r="Z509" s="168"/>
    </row>
    <row r="510" spans="1:26" customFormat="1">
      <c r="A510" s="168"/>
      <c r="B510" s="168"/>
      <c r="C510" s="168"/>
      <c r="D510" s="168"/>
      <c r="E510" s="168"/>
      <c r="F510" s="168"/>
      <c r="G510" s="168"/>
      <c r="H510" s="168"/>
      <c r="I510" s="168"/>
      <c r="J510" s="168"/>
      <c r="K510" s="168"/>
      <c r="L510" s="168"/>
      <c r="M510" s="168"/>
      <c r="N510" s="168"/>
      <c r="O510" s="168"/>
      <c r="P510" s="168"/>
      <c r="Q510" s="168"/>
      <c r="R510" s="168"/>
      <c r="S510" s="168"/>
      <c r="T510" s="168"/>
      <c r="U510" s="168"/>
      <c r="V510" s="168"/>
      <c r="W510" s="168"/>
      <c r="X510" s="168"/>
      <c r="Y510" s="168"/>
      <c r="Z510" s="168"/>
    </row>
    <row r="511" spans="1:26" customFormat="1">
      <c r="A511" s="168" t="s">
        <v>1242</v>
      </c>
      <c r="B511" s="168"/>
      <c r="C511" s="168"/>
      <c r="D511" s="168"/>
      <c r="E511" s="168"/>
      <c r="F511" s="168"/>
      <c r="G511" s="168"/>
      <c r="H511" s="168"/>
      <c r="I511" s="168"/>
      <c r="J511" s="168"/>
      <c r="K511" s="168"/>
      <c r="L511" s="168"/>
      <c r="M511" s="168"/>
      <c r="N511" s="168"/>
      <c r="O511" s="168"/>
      <c r="P511" s="168"/>
      <c r="Q511" s="168"/>
      <c r="R511" s="168"/>
      <c r="S511" s="168"/>
      <c r="T511" s="168"/>
      <c r="U511" s="168"/>
      <c r="V511" s="168"/>
      <c r="W511" s="168"/>
      <c r="X511" s="168"/>
      <c r="Y511" s="168"/>
      <c r="Z511" s="168"/>
    </row>
    <row r="512" spans="1:26" customFormat="1">
      <c r="A512" s="168" t="s">
        <v>1243</v>
      </c>
      <c r="B512" s="168"/>
      <c r="C512" s="168"/>
      <c r="D512" s="168"/>
      <c r="E512" s="168"/>
      <c r="F512" s="168"/>
      <c r="G512" s="168"/>
      <c r="H512" s="168"/>
      <c r="I512" s="168"/>
      <c r="J512" s="168"/>
      <c r="K512" s="168"/>
      <c r="L512" s="168"/>
      <c r="M512" s="168"/>
      <c r="N512" s="168"/>
      <c r="O512" s="168"/>
      <c r="P512" s="168"/>
      <c r="Q512" s="168"/>
      <c r="R512" s="168"/>
      <c r="S512" s="168"/>
      <c r="T512" s="168"/>
      <c r="U512" s="168"/>
      <c r="V512" s="168"/>
      <c r="W512" s="168"/>
      <c r="X512" s="168"/>
      <c r="Y512" s="168"/>
      <c r="Z512" s="168"/>
    </row>
    <row r="514" spans="1:8">
      <c r="A514" s="165" t="s">
        <v>1262</v>
      </c>
      <c r="B514" s="165"/>
      <c r="C514" s="165"/>
      <c r="D514" s="165"/>
      <c r="E514" s="165"/>
      <c r="F514" s="165"/>
      <c r="G514" s="165"/>
      <c r="H514" s="165"/>
    </row>
    <row r="532" spans="1:8">
      <c r="A532" s="168" t="s">
        <v>1263</v>
      </c>
      <c r="B532" s="168" t="s">
        <v>1264</v>
      </c>
      <c r="C532" s="168"/>
      <c r="D532" s="168"/>
      <c r="E532" s="168"/>
      <c r="F532" s="168"/>
      <c r="G532" s="168"/>
    </row>
    <row r="533" spans="1:8">
      <c r="A533" s="167" t="s">
        <v>1265</v>
      </c>
      <c r="B533" s="168" t="s">
        <v>1266</v>
      </c>
      <c r="C533" s="168"/>
      <c r="D533" s="168"/>
      <c r="E533" s="168"/>
      <c r="F533" s="168"/>
      <c r="G533" s="168"/>
    </row>
    <row r="534" spans="1:8">
      <c r="A534" s="168"/>
      <c r="B534" s="168" t="s">
        <v>1267</v>
      </c>
      <c r="C534" s="168"/>
      <c r="D534" s="168"/>
      <c r="E534" s="168"/>
      <c r="F534" s="168"/>
      <c r="G534" s="168"/>
    </row>
    <row r="535" spans="1:8">
      <c r="A535" s="168"/>
      <c r="B535" s="168" t="s">
        <v>1268</v>
      </c>
      <c r="C535" s="168"/>
      <c r="D535" s="168"/>
      <c r="E535" s="168"/>
      <c r="F535" s="168"/>
      <c r="G535" s="168"/>
    </row>
    <row r="536" spans="1:8">
      <c r="A536" s="168"/>
      <c r="B536" s="168"/>
      <c r="C536" s="168"/>
      <c r="D536" s="168"/>
      <c r="E536" s="168"/>
      <c r="F536" s="168"/>
      <c r="G536" s="168"/>
    </row>
    <row r="537" spans="1:8">
      <c r="A537" s="168" t="s">
        <v>1269</v>
      </c>
      <c r="B537" s="168" t="s">
        <v>1270</v>
      </c>
      <c r="C537" s="168"/>
      <c r="D537" s="168"/>
      <c r="E537" s="168"/>
      <c r="F537" s="168"/>
      <c r="G537" s="168"/>
    </row>
    <row r="538" spans="1:8">
      <c r="A538" s="167" t="s">
        <v>1265</v>
      </c>
      <c r="B538" s="168" t="s">
        <v>1271</v>
      </c>
      <c r="C538" s="168"/>
      <c r="D538" s="168"/>
      <c r="E538" s="168"/>
      <c r="F538" s="168"/>
      <c r="G538" s="168"/>
    </row>
    <row r="539" spans="1:8">
      <c r="A539" s="168"/>
      <c r="B539" s="168" t="s">
        <v>1272</v>
      </c>
      <c r="C539" s="168"/>
      <c r="D539" s="168"/>
      <c r="E539" s="168"/>
      <c r="F539" s="168"/>
      <c r="G539" s="168"/>
    </row>
    <row r="540" spans="1:8">
      <c r="A540" s="167"/>
      <c r="B540" s="168" t="s">
        <v>1273</v>
      </c>
      <c r="C540" s="167"/>
      <c r="D540" s="167"/>
      <c r="E540" s="167"/>
      <c r="F540" s="167"/>
      <c r="G540" s="167"/>
    </row>
    <row r="542" spans="1:8">
      <c r="A542" s="1" t="s">
        <v>1313</v>
      </c>
    </row>
    <row r="544" spans="1:8">
      <c r="A544" s="165" t="s">
        <v>1925</v>
      </c>
      <c r="B544" s="165"/>
      <c r="C544" s="165"/>
      <c r="D544" s="165"/>
      <c r="E544" s="165"/>
      <c r="F544" s="165"/>
      <c r="G544" s="165"/>
      <c r="H544" s="165"/>
    </row>
    <row r="563" spans="9:9">
      <c r="I563" s="1" t="s">
        <v>1926</v>
      </c>
    </row>
    <row r="566" spans="9:9">
      <c r="I566" s="1" t="s">
        <v>1927</v>
      </c>
    </row>
    <row r="570" spans="9:9">
      <c r="I570" s="1" t="s">
        <v>1928</v>
      </c>
    </row>
    <row r="595" spans="2:12">
      <c r="C595" s="21"/>
      <c r="D595" s="21" t="s">
        <v>1930</v>
      </c>
      <c r="E595" s="21" t="s">
        <v>1931</v>
      </c>
      <c r="F595" s="21" t="s">
        <v>81</v>
      </c>
      <c r="G595" s="21" t="s">
        <v>179</v>
      </c>
    </row>
    <row r="596" spans="2:12">
      <c r="B596" s="1" t="s">
        <v>1929</v>
      </c>
      <c r="C596" s="21">
        <v>120</v>
      </c>
      <c r="D596" s="21">
        <v>20</v>
      </c>
      <c r="E596" s="21">
        <v>10</v>
      </c>
      <c r="F596" s="21">
        <f>C596/D596</f>
        <v>6</v>
      </c>
      <c r="G596" s="21">
        <f>C596/E596</f>
        <v>12</v>
      </c>
    </row>
    <row r="597" spans="2:12">
      <c r="B597" s="1" t="s">
        <v>1932</v>
      </c>
      <c r="C597" s="21">
        <v>40</v>
      </c>
      <c r="D597" s="21">
        <v>5</v>
      </c>
      <c r="E597" s="21">
        <v>5</v>
      </c>
      <c r="F597" s="21">
        <f>C597/D597</f>
        <v>8</v>
      </c>
      <c r="G597" s="21">
        <f>C597/E597</f>
        <v>8</v>
      </c>
      <c r="L597" s="1" t="s">
        <v>1933</v>
      </c>
    </row>
    <row r="598" spans="2:12">
      <c r="L598" s="1" t="s">
        <v>1934</v>
      </c>
    </row>
    <row r="600" spans="2:12">
      <c r="J600" s="1" t="s">
        <v>1935</v>
      </c>
    </row>
    <row r="601" spans="2:12">
      <c r="J601" s="1" t="s">
        <v>1936</v>
      </c>
    </row>
    <row r="602" spans="2:12">
      <c r="J602" s="1" t="s">
        <v>1937</v>
      </c>
    </row>
    <row r="603" spans="2:12">
      <c r="L603" s="1" t="s">
        <v>1938</v>
      </c>
    </row>
  </sheetData>
  <mergeCells count="5">
    <mergeCell ref="A382:G399"/>
    <mergeCell ref="A422:E422"/>
    <mergeCell ref="A441:G459"/>
    <mergeCell ref="A480:G501"/>
    <mergeCell ref="I59:N5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66BAF9-F8B4-884D-A11A-1D416C26F3D9}">
  <dimension ref="A1:L215"/>
  <sheetViews>
    <sheetView rightToLeft="1" zoomScale="160" zoomScaleNormal="160" workbookViewId="0">
      <selection activeCell="F203" sqref="F20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3089</v>
      </c>
      <c r="B1" s="96"/>
      <c r="C1" s="96"/>
      <c r="D1" s="96"/>
      <c r="E1" s="96"/>
      <c r="F1" s="96"/>
      <c r="G1" s="96"/>
      <c r="H1" s="164">
        <v>45824</v>
      </c>
    </row>
    <row r="2" spans="1:8" ht="17" thickBot="1"/>
    <row r="3" spans="1:8">
      <c r="A3" s="4" t="s">
        <v>3090</v>
      </c>
      <c r="B3" s="5"/>
      <c r="C3" s="5"/>
      <c r="D3" s="5"/>
      <c r="E3" s="5"/>
      <c r="F3" s="5"/>
      <c r="G3" s="5"/>
      <c r="H3" s="6"/>
    </row>
    <row r="4" spans="1:8">
      <c r="A4" s="7" t="s">
        <v>3091</v>
      </c>
      <c r="H4" s="8"/>
    </row>
    <row r="5" spans="1:8">
      <c r="A5" s="7" t="s">
        <v>3092</v>
      </c>
      <c r="H5" s="8"/>
    </row>
    <row r="6" spans="1:8">
      <c r="A6" s="7" t="s">
        <v>3093</v>
      </c>
      <c r="H6" s="8"/>
    </row>
    <row r="7" spans="1:8" ht="17" thickBot="1">
      <c r="A7" s="9" t="s">
        <v>3094</v>
      </c>
      <c r="B7" s="10"/>
      <c r="C7" s="10"/>
      <c r="D7" s="10"/>
      <c r="E7" s="10"/>
      <c r="F7" s="10"/>
      <c r="G7" s="10"/>
      <c r="H7" s="11"/>
    </row>
    <row r="9" spans="1:8">
      <c r="A9" s="283" t="s">
        <v>3257</v>
      </c>
      <c r="B9" s="283"/>
      <c r="C9" s="283"/>
      <c r="D9" s="283"/>
      <c r="E9" s="283"/>
      <c r="F9" s="283"/>
      <c r="G9" s="283"/>
      <c r="H9" s="283"/>
    </row>
    <row r="11" spans="1:8">
      <c r="A11" s="1" t="s">
        <v>3095</v>
      </c>
    </row>
    <row r="13" spans="1:8" ht="17" thickBot="1">
      <c r="B13" s="242" t="s">
        <v>3098</v>
      </c>
      <c r="C13" s="242"/>
      <c r="D13" s="242" t="s">
        <v>3099</v>
      </c>
      <c r="E13" s="242"/>
      <c r="F13" s="242" t="s">
        <v>3097</v>
      </c>
    </row>
    <row r="14" spans="1:8">
      <c r="B14" s="2" t="s">
        <v>3096</v>
      </c>
      <c r="C14" s="21"/>
      <c r="D14" s="21" t="s">
        <v>3100</v>
      </c>
      <c r="E14" s="21"/>
      <c r="F14" s="85">
        <v>650000</v>
      </c>
      <c r="G14" s="1" t="s">
        <v>3258</v>
      </c>
    </row>
    <row r="15" spans="1:8">
      <c r="B15" s="2" t="s">
        <v>3101</v>
      </c>
      <c r="C15" s="21"/>
      <c r="D15" s="21" t="s">
        <v>3102</v>
      </c>
      <c r="E15" s="21"/>
      <c r="F15" s="85">
        <v>300000</v>
      </c>
      <c r="G15" s="1" t="s">
        <v>3259</v>
      </c>
    </row>
    <row r="16" spans="1:8">
      <c r="B16" s="2" t="s">
        <v>3103</v>
      </c>
      <c r="C16" s="21"/>
      <c r="D16" s="21" t="s">
        <v>3104</v>
      </c>
      <c r="E16" s="21"/>
      <c r="F16" s="85">
        <v>400000</v>
      </c>
      <c r="G16" s="1" t="s">
        <v>3260</v>
      </c>
    </row>
    <row r="17" spans="1:7">
      <c r="B17" s="2" t="s">
        <v>3105</v>
      </c>
      <c r="C17" s="21"/>
      <c r="D17" s="21" t="s">
        <v>3106</v>
      </c>
      <c r="E17" s="21"/>
      <c r="F17" s="85">
        <v>180000</v>
      </c>
      <c r="G17" s="1" t="s">
        <v>3261</v>
      </c>
    </row>
    <row r="18" spans="1:7">
      <c r="B18" s="2" t="s">
        <v>3107</v>
      </c>
      <c r="C18" s="21"/>
      <c r="D18" s="21" t="s">
        <v>3108</v>
      </c>
      <c r="E18" s="21"/>
      <c r="F18" s="85">
        <v>210000</v>
      </c>
      <c r="G18" s="1" t="s">
        <v>3262</v>
      </c>
    </row>
    <row r="20" spans="1:7">
      <c r="A20" s="1" t="s">
        <v>3109</v>
      </c>
      <c r="D20" s="1" t="s">
        <v>3114</v>
      </c>
    </row>
    <row r="21" spans="1:7">
      <c r="A21" s="1" t="s">
        <v>3110</v>
      </c>
      <c r="D21" s="1" t="s">
        <v>3115</v>
      </c>
    </row>
    <row r="22" spans="1:7">
      <c r="A22" s="1" t="s">
        <v>3111</v>
      </c>
      <c r="D22" s="1" t="s">
        <v>3116</v>
      </c>
    </row>
    <row r="23" spans="1:7">
      <c r="A23" s="1" t="s">
        <v>3112</v>
      </c>
      <c r="D23" s="1" t="s">
        <v>3117</v>
      </c>
    </row>
    <row r="24" spans="1:7">
      <c r="A24" s="1" t="s">
        <v>3113</v>
      </c>
    </row>
    <row r="25" spans="1:7">
      <c r="A25" s="1" t="s">
        <v>2466</v>
      </c>
    </row>
    <row r="27" spans="1:7">
      <c r="A27" s="1" t="s">
        <v>271</v>
      </c>
    </row>
    <row r="28" spans="1:7">
      <c r="A28" s="1" t="s">
        <v>3263</v>
      </c>
    </row>
    <row r="29" spans="1:7">
      <c r="A29" s="1" t="s">
        <v>3264</v>
      </c>
    </row>
    <row r="31" spans="1:7" ht="17" thickBot="1">
      <c r="A31" s="10" t="s">
        <v>3247</v>
      </c>
      <c r="B31" s="10"/>
      <c r="C31" s="10" t="s">
        <v>3248</v>
      </c>
      <c r="D31" s="10"/>
    </row>
    <row r="32" spans="1:7">
      <c r="A32" s="1" t="s">
        <v>3254</v>
      </c>
      <c r="B32" s="288">
        <f>F14</f>
        <v>650000</v>
      </c>
      <c r="C32" s="1" t="s">
        <v>3103</v>
      </c>
      <c r="D32" s="288">
        <f>F16</f>
        <v>400000</v>
      </c>
    </row>
    <row r="33" spans="1:12">
      <c r="A33" s="1" t="s">
        <v>3101</v>
      </c>
      <c r="B33" s="288">
        <f>F15</f>
        <v>300000</v>
      </c>
      <c r="C33" s="1" t="s">
        <v>3105</v>
      </c>
      <c r="D33" s="288">
        <f>F17</f>
        <v>180000</v>
      </c>
      <c r="G33" s="1" t="s">
        <v>3268</v>
      </c>
    </row>
    <row r="34" spans="1:12">
      <c r="C34" s="1" t="s">
        <v>3252</v>
      </c>
      <c r="D34" s="288">
        <f>F18</f>
        <v>210000</v>
      </c>
    </row>
    <row r="35" spans="1:12">
      <c r="C35" s="1" t="s">
        <v>3255</v>
      </c>
      <c r="D35" s="289">
        <f>D36-D34-D33-D32</f>
        <v>160000</v>
      </c>
      <c r="E35" s="1" t="s">
        <v>3256</v>
      </c>
      <c r="L35" s="1" t="s">
        <v>3267</v>
      </c>
    </row>
    <row r="36" spans="1:12">
      <c r="A36" s="91" t="s">
        <v>3265</v>
      </c>
      <c r="B36" s="288">
        <f>B32+B33</f>
        <v>950000</v>
      </c>
      <c r="C36" s="1" t="s">
        <v>3266</v>
      </c>
      <c r="D36" s="290">
        <f>B36</f>
        <v>950000</v>
      </c>
      <c r="E36" s="12" t="s">
        <v>3269</v>
      </c>
    </row>
    <row r="38" spans="1:12">
      <c r="A38" s="291" t="s">
        <v>3270</v>
      </c>
      <c r="B38" s="283"/>
      <c r="C38" s="283"/>
      <c r="D38" s="283"/>
      <c r="E38" s="283"/>
      <c r="F38" s="283"/>
      <c r="G38" s="283"/>
      <c r="H38" s="283"/>
    </row>
    <row r="40" spans="1:12">
      <c r="A40" s="1" t="s">
        <v>3118</v>
      </c>
    </row>
    <row r="41" spans="1:12">
      <c r="A41" s="1" t="s">
        <v>3120</v>
      </c>
    </row>
    <row r="42" spans="1:12">
      <c r="B42" s="1" t="s">
        <v>3121</v>
      </c>
    </row>
    <row r="43" spans="1:12">
      <c r="C43" s="1" t="s">
        <v>3122</v>
      </c>
    </row>
    <row r="45" spans="1:12">
      <c r="A45" s="1" t="s">
        <v>3119</v>
      </c>
    </row>
    <row r="46" spans="1:12" ht="17" thickBot="1">
      <c r="B46" s="10" t="s">
        <v>3134</v>
      </c>
      <c r="C46" s="10"/>
      <c r="E46" s="10" t="s">
        <v>2795</v>
      </c>
      <c r="F46" s="10"/>
      <c r="G46" s="10"/>
    </row>
    <row r="47" spans="1:12">
      <c r="A47" s="1" t="s">
        <v>3123</v>
      </c>
    </row>
    <row r="48" spans="1:12">
      <c r="B48" s="1" t="s">
        <v>3124</v>
      </c>
      <c r="C48" s="1">
        <v>900</v>
      </c>
      <c r="E48" s="1" t="s">
        <v>3127</v>
      </c>
      <c r="G48" s="1">
        <v>600</v>
      </c>
    </row>
    <row r="49" spans="1:7">
      <c r="B49" s="1" t="s">
        <v>3125</v>
      </c>
      <c r="C49" s="1">
        <v>150</v>
      </c>
      <c r="E49" s="1" t="s">
        <v>3128</v>
      </c>
      <c r="G49" s="1">
        <v>450</v>
      </c>
    </row>
    <row r="50" spans="1:7">
      <c r="B50" s="1" t="s">
        <v>3126</v>
      </c>
      <c r="C50" s="1">
        <f>C48+C49</f>
        <v>1050</v>
      </c>
      <c r="E50" s="1" t="s">
        <v>3126</v>
      </c>
      <c r="G50" s="1">
        <v>1050</v>
      </c>
    </row>
    <row r="52" spans="1:7">
      <c r="A52" s="1" t="s">
        <v>3129</v>
      </c>
    </row>
    <row r="53" spans="1:7">
      <c r="B53" s="1" t="s">
        <v>3124</v>
      </c>
      <c r="C53" s="1">
        <v>1300</v>
      </c>
      <c r="E53" s="1" t="s">
        <v>3133</v>
      </c>
      <c r="G53" s="1">
        <v>800</v>
      </c>
    </row>
    <row r="54" spans="1:7">
      <c r="B54" s="1" t="s">
        <v>3125</v>
      </c>
      <c r="C54" s="1">
        <v>100</v>
      </c>
      <c r="E54" s="1" t="s">
        <v>3127</v>
      </c>
      <c r="G54" s="1">
        <v>400</v>
      </c>
    </row>
    <row r="55" spans="1:7">
      <c r="B55" s="1" t="s">
        <v>3126</v>
      </c>
      <c r="C55" s="1">
        <v>1400</v>
      </c>
      <c r="E55" s="1" t="s">
        <v>3128</v>
      </c>
      <c r="G55" s="1">
        <v>200</v>
      </c>
    </row>
    <row r="56" spans="1:7">
      <c r="E56" s="1" t="s">
        <v>3126</v>
      </c>
      <c r="G56" s="1">
        <f>SUM(G53:G55)</f>
        <v>1400</v>
      </c>
    </row>
    <row r="57" spans="1:7">
      <c r="A57" s="1" t="s">
        <v>3130</v>
      </c>
    </row>
    <row r="58" spans="1:7">
      <c r="B58" s="1" t="s">
        <v>3124</v>
      </c>
      <c r="C58" s="1">
        <v>2000</v>
      </c>
      <c r="E58" s="1" t="s">
        <v>3131</v>
      </c>
      <c r="G58" s="1">
        <v>1100</v>
      </c>
    </row>
    <row r="59" spans="1:7">
      <c r="B59" s="1" t="s">
        <v>3125</v>
      </c>
      <c r="C59" s="1">
        <v>50</v>
      </c>
      <c r="E59" s="1" t="s">
        <v>3127</v>
      </c>
      <c r="G59" s="1">
        <v>700</v>
      </c>
    </row>
    <row r="60" spans="1:7">
      <c r="B60" s="1" t="s">
        <v>3126</v>
      </c>
      <c r="C60" s="1">
        <v>2050</v>
      </c>
      <c r="E60" s="1" t="s">
        <v>3132</v>
      </c>
      <c r="G60" s="1">
        <v>250</v>
      </c>
    </row>
    <row r="61" spans="1:7">
      <c r="G61" s="1">
        <f>SUM(G58:G60)</f>
        <v>2050</v>
      </c>
    </row>
    <row r="63" spans="1:7">
      <c r="A63" s="1" t="s">
        <v>3189</v>
      </c>
    </row>
    <row r="64" spans="1:7">
      <c r="A64" s="1" t="s">
        <v>3135</v>
      </c>
    </row>
    <row r="66" spans="1:2">
      <c r="A66" s="1" t="s">
        <v>266</v>
      </c>
    </row>
    <row r="67" spans="1:2">
      <c r="A67" s="1" t="s">
        <v>3136</v>
      </c>
    </row>
    <row r="68" spans="1:2">
      <c r="A68" s="1" t="s">
        <v>3137</v>
      </c>
    </row>
    <row r="69" spans="1:2">
      <c r="A69" s="1" t="s">
        <v>3138</v>
      </c>
    </row>
    <row r="70" spans="1:2">
      <c r="A70" s="1" t="s">
        <v>3139</v>
      </c>
    </row>
    <row r="71" spans="1:2">
      <c r="A71" s="1" t="s">
        <v>3140</v>
      </c>
    </row>
    <row r="73" spans="1:2">
      <c r="A73" s="1" t="s">
        <v>3196</v>
      </c>
    </row>
    <row r="74" spans="1:2">
      <c r="A74" s="1" t="s">
        <v>3197</v>
      </c>
      <c r="B74" s="1" t="s">
        <v>3198</v>
      </c>
    </row>
    <row r="75" spans="1:2">
      <c r="B75" s="1" t="s">
        <v>3199</v>
      </c>
    </row>
    <row r="76" spans="1:2">
      <c r="A76" s="1" t="s">
        <v>3200</v>
      </c>
      <c r="B76" s="1" t="s">
        <v>3202</v>
      </c>
    </row>
    <row r="77" spans="1:2">
      <c r="B77" s="1" t="s">
        <v>3201</v>
      </c>
    </row>
    <row r="78" spans="1:2">
      <c r="A78" s="1" t="s">
        <v>3203</v>
      </c>
      <c r="B78" s="1" t="s">
        <v>3232</v>
      </c>
    </row>
    <row r="79" spans="1:2">
      <c r="B79" s="1" t="s">
        <v>3233</v>
      </c>
    </row>
    <row r="80" spans="1:2">
      <c r="A80" s="1" t="s">
        <v>3204</v>
      </c>
      <c r="B80" s="1" t="s">
        <v>3239</v>
      </c>
    </row>
    <row r="82" spans="1:8">
      <c r="A82" s="1" t="s">
        <v>3286</v>
      </c>
    </row>
    <row r="83" spans="1:8">
      <c r="A83" s="1" t="s">
        <v>3205</v>
      </c>
    </row>
    <row r="84" spans="1:8">
      <c r="A84" s="1" t="s">
        <v>3206</v>
      </c>
    </row>
    <row r="85" spans="1:8">
      <c r="A85" s="1" t="s">
        <v>3207</v>
      </c>
    </row>
    <row r="86" spans="1:8">
      <c r="A86" s="1" t="s">
        <v>3208</v>
      </c>
    </row>
    <row r="89" spans="1:8">
      <c r="A89" s="1" t="s">
        <v>271</v>
      </c>
    </row>
    <row r="91" spans="1:8">
      <c r="A91" s="3" t="s">
        <v>3271</v>
      </c>
      <c r="B91" s="3"/>
      <c r="C91" s="3"/>
      <c r="D91" s="3"/>
      <c r="E91" s="3"/>
      <c r="F91" s="3"/>
    </row>
    <row r="92" spans="1:8">
      <c r="A92" s="1" t="s">
        <v>3141</v>
      </c>
      <c r="B92" s="1" t="s">
        <v>3142</v>
      </c>
      <c r="E92" s="1" t="s">
        <v>3151</v>
      </c>
      <c r="F92" s="1" t="s">
        <v>3154</v>
      </c>
      <c r="H92" s="1" t="s">
        <v>3152</v>
      </c>
    </row>
    <row r="93" spans="1:8">
      <c r="A93" s="1" t="s">
        <v>3143</v>
      </c>
      <c r="B93" s="1" t="s">
        <v>3144</v>
      </c>
      <c r="E93" s="1">
        <f>C50</f>
        <v>1050</v>
      </c>
      <c r="G93" s="1" t="s">
        <v>3155</v>
      </c>
      <c r="H93" s="1" t="s">
        <v>3158</v>
      </c>
    </row>
    <row r="94" spans="1:8">
      <c r="A94" s="1" t="s">
        <v>3145</v>
      </c>
      <c r="B94" s="1" t="s">
        <v>3146</v>
      </c>
      <c r="E94" s="1">
        <f>C55-G53</f>
        <v>600</v>
      </c>
      <c r="G94" s="1" t="s">
        <v>3156</v>
      </c>
      <c r="H94" s="1" t="s">
        <v>3153</v>
      </c>
    </row>
    <row r="95" spans="1:8">
      <c r="A95" s="1" t="s">
        <v>3147</v>
      </c>
      <c r="B95" s="1" t="s">
        <v>3148</v>
      </c>
      <c r="E95" s="1">
        <f>C60-G58</f>
        <v>950</v>
      </c>
      <c r="G95" s="1" t="s">
        <v>3157</v>
      </c>
    </row>
    <row r="96" spans="1:8">
      <c r="A96" s="1" t="s">
        <v>3149</v>
      </c>
      <c r="B96" s="1" t="s">
        <v>3150</v>
      </c>
      <c r="E96" s="1">
        <f>SUM(E93:E95)</f>
        <v>2600</v>
      </c>
    </row>
    <row r="98" spans="1:8">
      <c r="A98" s="3" t="s">
        <v>3272</v>
      </c>
      <c r="B98" s="3"/>
      <c r="C98" s="3"/>
      <c r="D98" s="3"/>
      <c r="E98" s="3"/>
      <c r="F98" s="3"/>
      <c r="G98" s="3"/>
    </row>
    <row r="99" spans="1:8">
      <c r="A99" s="1" t="s">
        <v>3141</v>
      </c>
      <c r="B99" s="1" t="s">
        <v>3142</v>
      </c>
      <c r="E99" s="1" t="s">
        <v>3151</v>
      </c>
      <c r="F99" s="1" t="s">
        <v>3154</v>
      </c>
      <c r="H99" s="1" t="s">
        <v>3273</v>
      </c>
    </row>
    <row r="100" spans="1:8">
      <c r="A100" s="1" t="s">
        <v>3159</v>
      </c>
      <c r="B100" s="1" t="s">
        <v>3163</v>
      </c>
      <c r="E100" s="1">
        <f>C50-G53</f>
        <v>250</v>
      </c>
      <c r="G100" s="1" t="s">
        <v>3167</v>
      </c>
      <c r="H100" s="1" t="s">
        <v>3168</v>
      </c>
    </row>
    <row r="101" spans="1:8">
      <c r="A101" s="1" t="s">
        <v>3160</v>
      </c>
      <c r="B101" s="1" t="s">
        <v>3164</v>
      </c>
      <c r="E101" s="1">
        <f>C55-G58</f>
        <v>300</v>
      </c>
      <c r="G101" s="1" t="s">
        <v>3274</v>
      </c>
      <c r="H101" s="1" t="s">
        <v>3169</v>
      </c>
    </row>
    <row r="102" spans="1:8">
      <c r="A102" s="1" t="s">
        <v>3161</v>
      </c>
      <c r="B102" s="1" t="s">
        <v>3165</v>
      </c>
      <c r="E102" s="1">
        <f>C60</f>
        <v>2050</v>
      </c>
      <c r="G102" s="1" t="s">
        <v>3275</v>
      </c>
    </row>
    <row r="103" spans="1:8">
      <c r="A103" s="1" t="s">
        <v>3162</v>
      </c>
      <c r="B103" s="1" t="s">
        <v>3166</v>
      </c>
      <c r="E103" s="1">
        <f>SUM(E100:E102)</f>
        <v>2600</v>
      </c>
    </row>
    <row r="105" spans="1:8">
      <c r="A105" s="3" t="s">
        <v>3138</v>
      </c>
      <c r="B105" s="3"/>
      <c r="C105" s="3"/>
      <c r="D105" s="3"/>
      <c r="E105" s="3"/>
      <c r="F105" s="3"/>
      <c r="G105" s="3"/>
    </row>
    <row r="106" spans="1:8">
      <c r="A106" s="1" t="s">
        <v>3141</v>
      </c>
      <c r="B106" s="1" t="s">
        <v>3142</v>
      </c>
      <c r="E106" s="1" t="s">
        <v>3151</v>
      </c>
      <c r="F106" s="1" t="s">
        <v>3154</v>
      </c>
      <c r="H106" s="1" t="s">
        <v>3152</v>
      </c>
    </row>
    <row r="107" spans="1:8">
      <c r="A107" s="1" t="s">
        <v>3170</v>
      </c>
      <c r="B107" s="1" t="s">
        <v>3171</v>
      </c>
      <c r="E107" s="1">
        <f>E103-E109</f>
        <v>2300</v>
      </c>
      <c r="G107" s="1" t="s">
        <v>3177</v>
      </c>
      <c r="H107" s="1" t="s">
        <v>3176</v>
      </c>
    </row>
    <row r="108" spans="1:8">
      <c r="G108" s="1" t="s">
        <v>3178</v>
      </c>
      <c r="H108" s="1" t="s">
        <v>3179</v>
      </c>
    </row>
    <row r="109" spans="1:8">
      <c r="A109" s="1" t="s">
        <v>3172</v>
      </c>
      <c r="B109" s="1" t="s">
        <v>3173</v>
      </c>
      <c r="E109" s="1">
        <f>C49+C54+C59</f>
        <v>300</v>
      </c>
      <c r="G109" s="1" t="s">
        <v>3174</v>
      </c>
      <c r="H109" s="1" t="s">
        <v>3175</v>
      </c>
    </row>
    <row r="110" spans="1:8">
      <c r="H110" s="1" t="s">
        <v>3276</v>
      </c>
    </row>
    <row r="111" spans="1:8">
      <c r="B111" s="1" t="s">
        <v>3277</v>
      </c>
      <c r="E111" s="1">
        <f>E107+E109</f>
        <v>2600</v>
      </c>
    </row>
    <row r="113" spans="1:10">
      <c r="A113" s="3" t="s">
        <v>3139</v>
      </c>
      <c r="B113" s="3"/>
      <c r="C113" s="3"/>
      <c r="D113" s="3"/>
      <c r="E113" s="3"/>
      <c r="F113" s="3"/>
      <c r="G113" s="3"/>
    </row>
    <row r="114" spans="1:10">
      <c r="A114" s="1" t="s">
        <v>3278</v>
      </c>
    </row>
    <row r="115" spans="1:10">
      <c r="A115" s="1" t="s">
        <v>3279</v>
      </c>
    </row>
    <row r="116" spans="1:10">
      <c r="A116" s="1" t="s">
        <v>3280</v>
      </c>
    </row>
    <row r="117" spans="1:10">
      <c r="A117" s="1" t="s">
        <v>3281</v>
      </c>
    </row>
    <row r="119" spans="1:10" ht="17" thickBot="1">
      <c r="A119" s="10" t="s">
        <v>3141</v>
      </c>
      <c r="B119" s="10" t="s">
        <v>3142</v>
      </c>
      <c r="C119" s="10"/>
      <c r="D119" s="10"/>
      <c r="E119" s="10" t="s">
        <v>3151</v>
      </c>
      <c r="F119" s="10" t="s">
        <v>3154</v>
      </c>
      <c r="G119" s="10"/>
      <c r="H119" s="10" t="s">
        <v>3152</v>
      </c>
      <c r="I119" s="10"/>
      <c r="J119" s="10"/>
    </row>
    <row r="120" spans="1:10">
      <c r="A120" s="1" t="s">
        <v>3180</v>
      </c>
      <c r="B120" s="1" t="s">
        <v>3181</v>
      </c>
      <c r="E120" s="1">
        <f>G48+G54+G59</f>
        <v>1700</v>
      </c>
      <c r="G120" s="1" t="s">
        <v>3187</v>
      </c>
      <c r="H120" s="1" t="s">
        <v>3185</v>
      </c>
    </row>
    <row r="121" spans="1:10">
      <c r="A121" s="1" t="s">
        <v>3182</v>
      </c>
      <c r="B121" s="1" t="s">
        <v>3183</v>
      </c>
      <c r="E121" s="1">
        <f>G49+G55+G60</f>
        <v>900</v>
      </c>
      <c r="G121" s="1" t="s">
        <v>3188</v>
      </c>
      <c r="H121" s="1" t="s">
        <v>3186</v>
      </c>
    </row>
    <row r="122" spans="1:10">
      <c r="A122" s="1" t="s">
        <v>3184</v>
      </c>
      <c r="B122" s="1" t="s">
        <v>3284</v>
      </c>
      <c r="E122" s="1">
        <f>SUM(E120:E121)</f>
        <v>2600</v>
      </c>
    </row>
    <row r="124" spans="1:10">
      <c r="A124" s="292" t="s">
        <v>3140</v>
      </c>
      <c r="B124" s="292"/>
      <c r="C124" s="292"/>
      <c r="D124" s="292"/>
      <c r="E124" s="292"/>
      <c r="F124" s="292"/>
      <c r="G124" s="292"/>
    </row>
    <row r="125" spans="1:10">
      <c r="A125" s="1" t="s">
        <v>3282</v>
      </c>
    </row>
    <row r="126" spans="1:10">
      <c r="A126" s="1" t="s">
        <v>3283</v>
      </c>
    </row>
    <row r="128" spans="1:10">
      <c r="A128" s="1" t="s">
        <v>3190</v>
      </c>
      <c r="B128" s="64">
        <v>2600</v>
      </c>
      <c r="C128" s="1" t="s">
        <v>3194</v>
      </c>
    </row>
    <row r="129" spans="1:4">
      <c r="A129" s="1" t="s">
        <v>3191</v>
      </c>
      <c r="B129" s="64">
        <v>2300</v>
      </c>
      <c r="C129" s="1" t="s">
        <v>3285</v>
      </c>
    </row>
    <row r="130" spans="1:4">
      <c r="A130" s="1" t="s">
        <v>3192</v>
      </c>
      <c r="B130" s="64">
        <f>B128-B129</f>
        <v>300</v>
      </c>
      <c r="C130" s="1" t="s">
        <v>3193</v>
      </c>
    </row>
    <row r="132" spans="1:4">
      <c r="A132" s="1" t="s">
        <v>3195</v>
      </c>
    </row>
    <row r="134" spans="1:4">
      <c r="A134" s="3" t="s">
        <v>3287</v>
      </c>
      <c r="B134" s="3"/>
      <c r="C134" s="3"/>
    </row>
    <row r="135" spans="1:4">
      <c r="A135" s="1" t="s">
        <v>3288</v>
      </c>
    </row>
    <row r="136" spans="1:4">
      <c r="A136" s="1" t="s">
        <v>3289</v>
      </c>
    </row>
    <row r="137" spans="1:4">
      <c r="A137" s="1" t="s">
        <v>3290</v>
      </c>
    </row>
    <row r="139" spans="1:4">
      <c r="A139" s="1" t="s">
        <v>3293</v>
      </c>
    </row>
    <row r="140" spans="1:4">
      <c r="A140" s="1" t="s">
        <v>3209</v>
      </c>
    </row>
    <row r="141" spans="1:4">
      <c r="B141" s="1" t="s">
        <v>3210</v>
      </c>
      <c r="D141" s="1">
        <f>G49</f>
        <v>450</v>
      </c>
    </row>
    <row r="142" spans="1:4">
      <c r="B142" s="1" t="s">
        <v>3211</v>
      </c>
      <c r="D142" s="1">
        <f>G55</f>
        <v>200</v>
      </c>
    </row>
    <row r="143" spans="1:4">
      <c r="B143" s="1" t="s">
        <v>3212</v>
      </c>
      <c r="D143" s="1">
        <f>G60</f>
        <v>250</v>
      </c>
    </row>
    <row r="144" spans="1:4">
      <c r="B144" s="1" t="s">
        <v>3213</v>
      </c>
      <c r="D144" s="284">
        <f>SUM(D141:D143)</f>
        <v>900</v>
      </c>
    </row>
    <row r="146" spans="1:7">
      <c r="B146" s="1" t="s">
        <v>3214</v>
      </c>
      <c r="D146" s="1">
        <v>-120</v>
      </c>
      <c r="E146" s="1" t="s">
        <v>3291</v>
      </c>
    </row>
    <row r="148" spans="1:7">
      <c r="A148" s="1" t="s">
        <v>3294</v>
      </c>
      <c r="B148" s="1" t="s">
        <v>3215</v>
      </c>
      <c r="D148" s="285">
        <f>D144+D146</f>
        <v>780</v>
      </c>
      <c r="E148" s="1" t="s">
        <v>3292</v>
      </c>
      <c r="F148" s="1" t="s">
        <v>3295</v>
      </c>
    </row>
    <row r="150" spans="1:7">
      <c r="A150" s="1" t="s">
        <v>3296</v>
      </c>
    </row>
    <row r="151" spans="1:7">
      <c r="B151" s="1" t="s">
        <v>3210</v>
      </c>
      <c r="D151" s="1">
        <f>G48</f>
        <v>600</v>
      </c>
    </row>
    <row r="152" spans="1:7">
      <c r="B152" s="1" t="s">
        <v>3211</v>
      </c>
      <c r="D152" s="1">
        <f>G54</f>
        <v>400</v>
      </c>
    </row>
    <row r="153" spans="1:7">
      <c r="B153" s="1" t="s">
        <v>3212</v>
      </c>
      <c r="D153" s="1">
        <f>G59</f>
        <v>700</v>
      </c>
    </row>
    <row r="154" spans="1:7">
      <c r="B154" s="1" t="s">
        <v>3213</v>
      </c>
      <c r="D154" s="285">
        <f>SUM(D151:D153)</f>
        <v>1700</v>
      </c>
      <c r="E154" s="1" t="s">
        <v>3297</v>
      </c>
    </row>
    <row r="156" spans="1:7">
      <c r="A156" s="1" t="s">
        <v>3216</v>
      </c>
      <c r="D156" s="286">
        <v>230</v>
      </c>
      <c r="E156" s="1" t="s">
        <v>3298</v>
      </c>
    </row>
    <row r="158" spans="1:7">
      <c r="A158" s="1" t="s">
        <v>3217</v>
      </c>
      <c r="D158" s="293">
        <f>D148+D154+D156</f>
        <v>2710</v>
      </c>
      <c r="F158" s="1" t="s">
        <v>3218</v>
      </c>
      <c r="G158" s="1" t="s">
        <v>3299</v>
      </c>
    </row>
    <row r="160" spans="1:7">
      <c r="A160" s="1" t="s">
        <v>3219</v>
      </c>
      <c r="D160" s="287">
        <v>0.25</v>
      </c>
      <c r="E160" s="1" t="s">
        <v>3220</v>
      </c>
      <c r="F160" s="1" t="s">
        <v>3300</v>
      </c>
    </row>
    <row r="162" spans="1:9">
      <c r="A162" s="1" t="s">
        <v>3221</v>
      </c>
      <c r="D162" s="66">
        <f>D158*D160</f>
        <v>677.5</v>
      </c>
      <c r="F162" s="1" t="s">
        <v>3222</v>
      </c>
      <c r="G162" s="1" t="s">
        <v>3223</v>
      </c>
    </row>
    <row r="164" spans="1:9" ht="17" thickBot="1">
      <c r="A164" s="58" t="s">
        <v>3224</v>
      </c>
      <c r="B164" s="58"/>
      <c r="C164" s="58"/>
      <c r="D164" s="58"/>
      <c r="E164" s="58"/>
      <c r="F164" s="58"/>
    </row>
    <row r="166" spans="1:9" ht="17" thickBot="1">
      <c r="A166" s="10" t="s">
        <v>3225</v>
      </c>
      <c r="B166" s="10"/>
      <c r="E166" s="10" t="s">
        <v>3229</v>
      </c>
      <c r="F166" s="10"/>
    </row>
    <row r="167" spans="1:9">
      <c r="A167" s="1" t="s">
        <v>3226</v>
      </c>
      <c r="B167" s="66">
        <f>D162</f>
        <v>677.5</v>
      </c>
      <c r="C167" s="1" t="s">
        <v>3227</v>
      </c>
      <c r="F167" s="1">
        <f>620+70</f>
        <v>690</v>
      </c>
      <c r="H167" s="1" t="s">
        <v>3231</v>
      </c>
      <c r="I167" s="1" t="s">
        <v>3230</v>
      </c>
    </row>
    <row r="168" spans="1:9">
      <c r="A168" s="1" t="s">
        <v>3228</v>
      </c>
      <c r="B168" s="1">
        <f>F167-B167</f>
        <v>12.5</v>
      </c>
      <c r="C168" s="1" t="s">
        <v>3234</v>
      </c>
      <c r="I168" s="1" t="s">
        <v>3301</v>
      </c>
    </row>
    <row r="171" spans="1:9">
      <c r="A171" s="1" t="s">
        <v>3302</v>
      </c>
    </row>
    <row r="172" spans="1:9">
      <c r="A172" s="1" t="s">
        <v>3303</v>
      </c>
    </row>
    <row r="174" spans="1:9">
      <c r="A174" s="3" t="s">
        <v>3304</v>
      </c>
      <c r="B174" s="3"/>
      <c r="C174" s="3"/>
      <c r="D174" s="3"/>
      <c r="E174" s="3"/>
      <c r="F174" s="3"/>
      <c r="G174" s="3"/>
    </row>
    <row r="175" spans="1:9">
      <c r="A175" s="1" t="s">
        <v>3305</v>
      </c>
      <c r="G175" s="1">
        <v>230</v>
      </c>
      <c r="H175" s="1" t="s">
        <v>3306</v>
      </c>
    </row>
    <row r="176" spans="1:9">
      <c r="A176" s="1" t="s">
        <v>3307</v>
      </c>
      <c r="G176" s="1">
        <f>E96</f>
        <v>2600</v>
      </c>
    </row>
    <row r="177" spans="1:8">
      <c r="A177" s="1" t="s">
        <v>3235</v>
      </c>
      <c r="G177" s="1">
        <f>G175+G176</f>
        <v>2830</v>
      </c>
      <c r="H177" s="1" t="s">
        <v>3308</v>
      </c>
    </row>
    <row r="179" spans="1:8">
      <c r="A179" s="3" t="s">
        <v>3206</v>
      </c>
      <c r="B179" s="3"/>
      <c r="C179" s="3"/>
      <c r="D179" s="3"/>
      <c r="E179" s="3"/>
      <c r="F179" s="3"/>
      <c r="G179" s="3"/>
    </row>
    <row r="181" spans="1:8">
      <c r="A181" s="1" t="s">
        <v>3236</v>
      </c>
      <c r="D181" s="293">
        <f>D158</f>
        <v>2710</v>
      </c>
    </row>
    <row r="182" spans="1:8">
      <c r="A182" s="1" t="s">
        <v>3310</v>
      </c>
      <c r="D182" s="1">
        <f>-D162</f>
        <v>-677.5</v>
      </c>
    </row>
    <row r="183" spans="1:8">
      <c r="A183" s="1" t="s">
        <v>3237</v>
      </c>
      <c r="D183" s="294">
        <f>D181+D182</f>
        <v>2032.5</v>
      </c>
      <c r="E183" s="1" t="s">
        <v>3309</v>
      </c>
    </row>
    <row r="185" spans="1:8">
      <c r="A185" s="1" t="s">
        <v>3311</v>
      </c>
      <c r="D185" s="1">
        <f>F167</f>
        <v>690</v>
      </c>
      <c r="E185" s="1" t="s">
        <v>3238</v>
      </c>
    </row>
    <row r="187" spans="1:8">
      <c r="A187" s="1" t="s">
        <v>3312</v>
      </c>
      <c r="D187" s="295">
        <f>2300-390-70</f>
        <v>1840</v>
      </c>
      <c r="F187" s="1" t="s">
        <v>3241</v>
      </c>
      <c r="G187" s="1" t="s">
        <v>3313</v>
      </c>
    </row>
    <row r="188" spans="1:8">
      <c r="G188" s="1" t="s">
        <v>3314</v>
      </c>
    </row>
    <row r="189" spans="1:8">
      <c r="G189" s="1" t="s">
        <v>3315</v>
      </c>
    </row>
    <row r="191" spans="1:8">
      <c r="A191" s="1" t="s">
        <v>3316</v>
      </c>
      <c r="D191" s="1">
        <v>300</v>
      </c>
      <c r="E191" s="1" t="s">
        <v>3240</v>
      </c>
    </row>
    <row r="193" spans="1:6">
      <c r="A193" s="3" t="s">
        <v>3207</v>
      </c>
      <c r="B193" s="3"/>
      <c r="C193" s="3"/>
      <c r="D193" s="3"/>
    </row>
    <row r="194" spans="1:6">
      <c r="A194" s="1" t="s">
        <v>3242</v>
      </c>
      <c r="D194" s="1">
        <f>D183-D187</f>
        <v>192.5</v>
      </c>
      <c r="F194" s="1" t="s">
        <v>3317</v>
      </c>
    </row>
    <row r="195" spans="1:6">
      <c r="A195" s="1" t="s">
        <v>3243</v>
      </c>
      <c r="D195" s="1">
        <f>120</f>
        <v>120</v>
      </c>
      <c r="E195" s="1" t="s">
        <v>3318</v>
      </c>
    </row>
    <row r="196" spans="1:6">
      <c r="A196" s="1" t="s">
        <v>3244</v>
      </c>
      <c r="D196" s="1">
        <f>-B168</f>
        <v>-12.5</v>
      </c>
    </row>
    <row r="197" spans="1:6">
      <c r="D197" s="285">
        <f>SUM(D194:D196)</f>
        <v>300</v>
      </c>
    </row>
    <row r="199" spans="1:6">
      <c r="A199" s="3" t="s">
        <v>3245</v>
      </c>
    </row>
    <row r="201" spans="1:6" ht="17" thickBot="1">
      <c r="A201" s="10" t="s">
        <v>3246</v>
      </c>
    </row>
    <row r="203" spans="1:6">
      <c r="A203" s="1" t="s">
        <v>3247</v>
      </c>
      <c r="C203" s="1" t="s">
        <v>3248</v>
      </c>
    </row>
    <row r="204" spans="1:6">
      <c r="A204" s="1" t="s">
        <v>3249</v>
      </c>
      <c r="B204" s="1">
        <f>D194</f>
        <v>192.5</v>
      </c>
      <c r="C204" s="1" t="s">
        <v>3252</v>
      </c>
      <c r="D204" s="285">
        <f>D197</f>
        <v>300</v>
      </c>
    </row>
    <row r="205" spans="1:6">
      <c r="A205" s="1" t="s">
        <v>3250</v>
      </c>
      <c r="B205" s="1">
        <f>D195</f>
        <v>120</v>
      </c>
    </row>
    <row r="206" spans="1:6">
      <c r="A206" s="1" t="s">
        <v>3251</v>
      </c>
      <c r="B206" s="1">
        <f>D196</f>
        <v>-12.5</v>
      </c>
    </row>
    <row r="207" spans="1:6">
      <c r="A207" s="1" t="s">
        <v>3126</v>
      </c>
      <c r="B207" s="285">
        <f>SUM(B204:B206)</f>
        <v>300</v>
      </c>
    </row>
    <row r="209" spans="1:4" ht="17" thickBot="1">
      <c r="A209" s="10" t="s">
        <v>3253</v>
      </c>
    </row>
    <row r="211" spans="1:4">
      <c r="A211" s="1" t="s">
        <v>3247</v>
      </c>
      <c r="C211" s="1" t="s">
        <v>3248</v>
      </c>
    </row>
    <row r="212" spans="1:4">
      <c r="A212" s="1" t="s">
        <v>3254</v>
      </c>
      <c r="B212" s="1">
        <f>G177</f>
        <v>2830</v>
      </c>
      <c r="C212" s="1" t="s">
        <v>3103</v>
      </c>
      <c r="D212" s="1">
        <f>D187</f>
        <v>1840</v>
      </c>
    </row>
    <row r="213" spans="1:4">
      <c r="C213" s="1" t="s">
        <v>3105</v>
      </c>
      <c r="D213" s="1">
        <f>D185</f>
        <v>690</v>
      </c>
    </row>
    <row r="214" spans="1:4">
      <c r="C214" s="1" t="s">
        <v>3252</v>
      </c>
      <c r="D214" s="1">
        <f>D191</f>
        <v>300</v>
      </c>
    </row>
    <row r="215" spans="1:4">
      <c r="D215" s="285">
        <f>SUM(D212:D214)</f>
        <v>2830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30"/>
  <sheetViews>
    <sheetView rightToLeft="1" zoomScale="80" zoomScaleNormal="80" workbookViewId="0">
      <selection activeCell="I309" sqref="I309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3320</v>
      </c>
      <c r="B1" s="96"/>
      <c r="C1" s="96"/>
      <c r="D1" s="96"/>
      <c r="E1" s="96"/>
      <c r="F1" s="96"/>
      <c r="G1" s="96"/>
      <c r="H1" s="164">
        <v>45831</v>
      </c>
    </row>
    <row r="3" spans="1:8">
      <c r="A3" s="110" t="s">
        <v>1118</v>
      </c>
      <c r="B3" s="110"/>
      <c r="C3" s="110"/>
      <c r="D3" s="110"/>
      <c r="E3" s="110"/>
      <c r="F3" s="110"/>
      <c r="G3" s="110"/>
      <c r="H3" s="110"/>
    </row>
    <row r="4" spans="1:8">
      <c r="A4" s="1" t="s">
        <v>1119</v>
      </c>
    </row>
    <row r="5" spans="1:8">
      <c r="A5" s="1" t="s">
        <v>1120</v>
      </c>
    </row>
    <row r="6" spans="1:8">
      <c r="A6" s="1" t="s">
        <v>1121</v>
      </c>
    </row>
    <row r="7" spans="1:8">
      <c r="A7" s="1" t="s">
        <v>1122</v>
      </c>
    </row>
    <row r="8" spans="1:8">
      <c r="A8" s="1" t="s">
        <v>1123</v>
      </c>
    </row>
    <row r="9" spans="1:8">
      <c r="A9" s="1" t="s">
        <v>1124</v>
      </c>
    </row>
    <row r="10" spans="1:8">
      <c r="A10" s="1" t="s">
        <v>1125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65" t="s">
        <v>1155</v>
      </c>
      <c r="B12" s="165"/>
      <c r="C12" s="165"/>
      <c r="D12" s="165"/>
      <c r="E12" s="165"/>
      <c r="F12" s="165"/>
      <c r="G12" s="165" t="s">
        <v>2905</v>
      </c>
      <c r="H12" s="165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1156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1157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1274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1275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1276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1277</v>
      </c>
      <c r="C32" s="12"/>
      <c r="D32" s="12"/>
      <c r="E32" s="12"/>
      <c r="F32" s="12"/>
      <c r="G32" s="12"/>
      <c r="H32" s="12"/>
    </row>
    <row r="33" spans="1:8">
      <c r="B33" s="12" t="s">
        <v>1278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1158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1159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1160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1161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1279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1280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1281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1162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1163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1164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1282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1283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1284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65" t="s">
        <v>1165</v>
      </c>
      <c r="B68" s="166"/>
      <c r="C68" s="166"/>
      <c r="D68" s="166"/>
      <c r="E68" s="166"/>
      <c r="F68" s="165" t="s">
        <v>2905</v>
      </c>
      <c r="G68" s="166"/>
      <c r="H68" s="166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1285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1286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67" t="s">
        <v>1131</v>
      </c>
      <c r="B96" s="168"/>
      <c r="C96" s="168"/>
      <c r="D96" s="168"/>
      <c r="E96" s="168"/>
      <c r="F96" s="168"/>
      <c r="G96" s="168"/>
      <c r="H96" s="168"/>
    </row>
    <row r="97" spans="1:8">
      <c r="A97" s="168" t="s">
        <v>1132</v>
      </c>
      <c r="B97" s="168"/>
      <c r="C97" s="168"/>
      <c r="D97" s="168"/>
      <c r="E97" s="168"/>
      <c r="F97" s="168"/>
      <c r="G97" s="168"/>
      <c r="H97" s="168"/>
    </row>
    <row r="98" spans="1:8">
      <c r="A98" s="168" t="s">
        <v>1133</v>
      </c>
      <c r="B98" s="168"/>
      <c r="C98" s="168"/>
      <c r="D98" s="168"/>
      <c r="E98" s="168"/>
      <c r="F98" s="168"/>
      <c r="G98" s="168"/>
      <c r="H98" s="168"/>
    </row>
    <row r="99" spans="1:8">
      <c r="A99" s="168" t="s">
        <v>1134</v>
      </c>
      <c r="B99" s="168"/>
      <c r="C99" s="168"/>
      <c r="D99" s="168"/>
      <c r="E99" s="168"/>
      <c r="F99" s="168"/>
      <c r="G99" s="168"/>
      <c r="H99" s="168"/>
    </row>
    <row r="100" spans="1:8">
      <c r="A100" s="168" t="s">
        <v>1135</v>
      </c>
      <c r="B100" s="168"/>
      <c r="C100" s="168"/>
      <c r="D100" s="169" t="s">
        <v>1136</v>
      </c>
      <c r="E100" s="168"/>
      <c r="F100" s="168"/>
      <c r="G100" s="168"/>
      <c r="H100" s="168"/>
    </row>
    <row r="101" spans="1:8">
      <c r="A101" s="168" t="s">
        <v>1137</v>
      </c>
      <c r="B101" s="168"/>
      <c r="C101" s="168"/>
      <c r="D101" s="168"/>
      <c r="E101" s="168"/>
      <c r="F101" s="168"/>
      <c r="G101" s="168"/>
      <c r="H101" s="168"/>
    </row>
    <row r="102" spans="1:8">
      <c r="A102" s="168" t="s">
        <v>1138</v>
      </c>
      <c r="B102" s="168"/>
      <c r="C102" s="168"/>
      <c r="D102" s="168"/>
      <c r="E102" s="168"/>
      <c r="F102" s="168"/>
      <c r="G102" s="168"/>
      <c r="H102" s="168"/>
    </row>
    <row r="103" spans="1:8">
      <c r="A103" s="168"/>
      <c r="B103" s="168"/>
      <c r="C103" s="168"/>
      <c r="D103" s="168"/>
      <c r="E103" s="168"/>
      <c r="F103" s="168"/>
      <c r="G103" s="168"/>
      <c r="H103" s="168"/>
    </row>
    <row r="104" spans="1:8">
      <c r="A104" s="167" t="s">
        <v>1139</v>
      </c>
      <c r="B104" s="168"/>
      <c r="C104" s="168"/>
      <c r="D104" s="168"/>
      <c r="E104" s="168"/>
      <c r="F104" s="168"/>
      <c r="G104" s="168"/>
      <c r="H104" s="168"/>
    </row>
    <row r="105" spans="1:8">
      <c r="A105" s="168" t="s">
        <v>1140</v>
      </c>
      <c r="B105" s="168"/>
      <c r="C105" s="168"/>
      <c r="D105" s="168"/>
      <c r="E105" s="168"/>
      <c r="F105" s="168"/>
      <c r="G105" s="168"/>
      <c r="H105" s="168"/>
    </row>
    <row r="106" spans="1:8">
      <c r="A106" s="168" t="s">
        <v>1141</v>
      </c>
      <c r="B106" s="168"/>
      <c r="C106" s="168"/>
      <c r="D106" s="168"/>
      <c r="E106" s="168"/>
      <c r="F106" s="168"/>
      <c r="G106" s="168"/>
      <c r="H106" s="168"/>
    </row>
    <row r="107" spans="1:8">
      <c r="A107" s="168" t="s">
        <v>1142</v>
      </c>
      <c r="B107" s="168"/>
      <c r="C107" s="168"/>
      <c r="D107" s="168"/>
      <c r="E107" s="168"/>
      <c r="F107" s="168"/>
      <c r="G107" s="168"/>
      <c r="H107" s="168"/>
    </row>
    <row r="108" spans="1:8">
      <c r="A108" s="168" t="s">
        <v>1143</v>
      </c>
      <c r="B108" s="168"/>
      <c r="C108" s="168"/>
      <c r="D108" s="168" t="s">
        <v>1136</v>
      </c>
      <c r="E108" s="168" t="s">
        <v>1144</v>
      </c>
      <c r="F108" s="168"/>
      <c r="G108" s="168"/>
      <c r="H108" s="168"/>
    </row>
    <row r="109" spans="1:8">
      <c r="A109" s="168"/>
      <c r="B109" s="168"/>
      <c r="C109" s="168"/>
      <c r="D109" s="168"/>
      <c r="E109" s="168"/>
      <c r="F109" s="168"/>
      <c r="G109" s="168"/>
      <c r="H109" s="168"/>
    </row>
    <row r="110" spans="1:8">
      <c r="A110" s="167" t="s">
        <v>1145</v>
      </c>
      <c r="B110" s="168"/>
      <c r="C110" s="168"/>
      <c r="D110" s="168"/>
      <c r="E110" s="168"/>
      <c r="F110" s="168"/>
      <c r="G110" s="168"/>
      <c r="H110" s="168"/>
    </row>
    <row r="111" spans="1:8">
      <c r="A111" s="168" t="s">
        <v>1146</v>
      </c>
      <c r="B111" s="168"/>
      <c r="C111" s="168"/>
      <c r="D111" s="168"/>
      <c r="E111" s="168"/>
      <c r="F111" s="168"/>
      <c r="G111" s="168"/>
      <c r="H111" s="168"/>
    </row>
    <row r="112" spans="1:8">
      <c r="A112" s="168" t="s">
        <v>1147</v>
      </c>
      <c r="B112" s="168"/>
      <c r="C112" s="168"/>
      <c r="D112" s="168"/>
      <c r="E112" s="168"/>
      <c r="F112" s="168"/>
      <c r="G112" s="168"/>
      <c r="H112" s="168"/>
    </row>
    <row r="113" spans="1:8">
      <c r="A113" s="168" t="s">
        <v>1148</v>
      </c>
      <c r="B113" s="168"/>
      <c r="C113" s="170" t="s">
        <v>1149</v>
      </c>
      <c r="D113" s="168"/>
      <c r="E113" s="168"/>
      <c r="F113" s="168"/>
      <c r="G113" s="168"/>
      <c r="H113" s="168"/>
    </row>
    <row r="114" spans="1:8">
      <c r="A114" s="168"/>
      <c r="B114" s="168"/>
      <c r="C114" s="168"/>
      <c r="D114" s="168"/>
      <c r="E114" s="168"/>
      <c r="F114" s="168"/>
      <c r="G114" s="168"/>
      <c r="H114" s="168"/>
    </row>
    <row r="115" spans="1:8">
      <c r="A115" s="167" t="s">
        <v>1150</v>
      </c>
      <c r="B115" s="168"/>
      <c r="C115" s="168"/>
      <c r="D115" s="168"/>
      <c r="E115" s="168"/>
      <c r="F115" s="168"/>
      <c r="G115" s="168"/>
      <c r="H115" s="168"/>
    </row>
    <row r="116" spans="1:8">
      <c r="A116" s="168" t="s">
        <v>1151</v>
      </c>
      <c r="B116" s="168"/>
      <c r="C116" s="168"/>
      <c r="D116" s="168"/>
      <c r="E116" s="168"/>
      <c r="F116" s="168"/>
      <c r="G116" s="168"/>
      <c r="H116" s="168"/>
    </row>
    <row r="117" spans="1:8">
      <c r="A117" s="168" t="s">
        <v>1152</v>
      </c>
      <c r="B117" s="168"/>
      <c r="C117" s="168"/>
      <c r="D117" s="168"/>
      <c r="E117" s="168"/>
      <c r="F117" s="168"/>
      <c r="G117" s="168"/>
      <c r="H117" s="168"/>
    </row>
    <row r="118" spans="1:8">
      <c r="A118" s="168" t="s">
        <v>1153</v>
      </c>
      <c r="B118" s="168"/>
      <c r="C118" s="168"/>
      <c r="D118" s="168"/>
      <c r="E118" s="168"/>
      <c r="F118" s="168"/>
      <c r="G118" s="168"/>
      <c r="H118" s="168"/>
    </row>
    <row r="119" spans="1:8">
      <c r="A119" s="168" t="s">
        <v>1154</v>
      </c>
      <c r="B119" s="168"/>
      <c r="C119" s="168"/>
      <c r="D119" s="168"/>
      <c r="E119" s="168"/>
      <c r="F119" s="168"/>
      <c r="G119" s="168"/>
      <c r="H119" s="168"/>
    </row>
    <row r="120" spans="1:8">
      <c r="A120" s="168"/>
      <c r="B120" s="168"/>
      <c r="C120" s="168"/>
      <c r="D120" s="168"/>
      <c r="E120" s="168"/>
      <c r="F120" s="168"/>
      <c r="G120" s="168"/>
      <c r="H120" s="168"/>
    </row>
    <row r="121" spans="1:8">
      <c r="A121" s="168"/>
      <c r="B121" s="168"/>
      <c r="C121" s="168"/>
      <c r="D121" s="168"/>
      <c r="E121" s="169" t="s">
        <v>782</v>
      </c>
      <c r="F121" s="168" t="s">
        <v>1287</v>
      </c>
      <c r="G121" s="168"/>
      <c r="H121" s="168"/>
    </row>
    <row r="122" spans="1:8">
      <c r="A122" s="168"/>
      <c r="B122" s="168"/>
      <c r="C122" s="168"/>
      <c r="D122" s="168"/>
      <c r="E122" s="168"/>
      <c r="F122" s="168" t="s">
        <v>1288</v>
      </c>
      <c r="G122" s="168"/>
      <c r="H122" s="168"/>
    </row>
    <row r="123" spans="1:8">
      <c r="A123" s="168"/>
      <c r="B123" s="168"/>
      <c r="C123" s="168"/>
      <c r="D123" s="168"/>
      <c r="E123" s="168"/>
      <c r="F123" s="168" t="s">
        <v>1289</v>
      </c>
      <c r="G123" s="168"/>
      <c r="H123" s="168"/>
    </row>
    <row r="124" spans="1:8">
      <c r="A124" s="168"/>
      <c r="B124" s="168"/>
      <c r="C124" s="168"/>
      <c r="D124" s="168"/>
      <c r="E124" s="168"/>
      <c r="F124" s="168" t="s">
        <v>1290</v>
      </c>
      <c r="G124" s="168"/>
      <c r="H124" s="168"/>
    </row>
    <row r="125" spans="1:8">
      <c r="A125" s="168"/>
      <c r="B125" s="168"/>
      <c r="C125" s="168"/>
      <c r="D125" s="168"/>
      <c r="E125" s="168"/>
      <c r="F125" s="168" t="s">
        <v>1291</v>
      </c>
      <c r="G125" s="168"/>
      <c r="H125" s="168"/>
    </row>
    <row r="126" spans="1:8">
      <c r="A126" s="168"/>
      <c r="B126" s="168"/>
      <c r="C126" s="168"/>
      <c r="D126" s="168"/>
      <c r="E126" s="168"/>
      <c r="F126" s="168" t="s">
        <v>1292</v>
      </c>
      <c r="G126" s="168"/>
      <c r="H126" s="168"/>
    </row>
    <row r="127" spans="1:8">
      <c r="A127" s="168"/>
      <c r="B127" s="169" t="s">
        <v>677</v>
      </c>
      <c r="C127" s="168"/>
      <c r="D127" s="168"/>
      <c r="E127" s="168"/>
      <c r="F127" s="168"/>
      <c r="G127" s="168"/>
      <c r="H127" s="168"/>
    </row>
    <row r="128" spans="1:8">
      <c r="A128" s="168"/>
      <c r="B128" s="168"/>
      <c r="C128" s="168"/>
      <c r="D128" s="168"/>
      <c r="E128" s="168"/>
      <c r="F128" s="168" t="s">
        <v>1293</v>
      </c>
      <c r="G128" s="168"/>
      <c r="H128" s="168"/>
    </row>
    <row r="129" spans="1:10">
      <c r="A129" s="168"/>
      <c r="B129" s="168"/>
      <c r="C129" s="168"/>
      <c r="D129" s="168"/>
      <c r="E129" s="168"/>
      <c r="F129" s="168" t="s">
        <v>1294</v>
      </c>
      <c r="G129" s="168"/>
      <c r="H129" s="168"/>
    </row>
    <row r="130" spans="1:10">
      <c r="A130" s="168"/>
      <c r="B130" s="168"/>
      <c r="C130" s="168"/>
      <c r="D130" s="168"/>
      <c r="E130" s="168"/>
      <c r="F130" s="168" t="s">
        <v>1295</v>
      </c>
      <c r="G130" s="168"/>
      <c r="H130" s="168"/>
    </row>
    <row r="131" spans="1:10">
      <c r="A131" s="168"/>
      <c r="B131" s="168"/>
      <c r="C131" s="168"/>
      <c r="D131" s="168"/>
      <c r="E131" s="168"/>
      <c r="F131" s="168"/>
      <c r="G131" s="168"/>
      <c r="H131" s="168"/>
    </row>
    <row r="132" spans="1:10">
      <c r="A132" s="168"/>
      <c r="B132" s="168"/>
      <c r="C132" s="168"/>
      <c r="D132" s="168"/>
      <c r="E132" s="168"/>
      <c r="F132" s="168"/>
      <c r="G132" s="168"/>
      <c r="H132" s="168"/>
    </row>
    <row r="133" spans="1:10">
      <c r="A133" s="168"/>
      <c r="B133" s="168"/>
      <c r="C133" s="168"/>
      <c r="D133" s="168"/>
      <c r="E133" s="168"/>
      <c r="F133" s="168"/>
      <c r="G133" s="168"/>
      <c r="H133" s="168"/>
    </row>
    <row r="134" spans="1:10">
      <c r="A134" s="168"/>
      <c r="B134" s="168"/>
      <c r="C134" s="168"/>
      <c r="D134" s="168"/>
      <c r="E134" s="168"/>
      <c r="F134" s="168"/>
      <c r="G134" s="168"/>
      <c r="H134" s="168"/>
    </row>
    <row r="136" spans="1:10">
      <c r="A136" s="165" t="s">
        <v>1249</v>
      </c>
      <c r="B136" s="166"/>
      <c r="C136" s="166"/>
      <c r="D136" s="166"/>
      <c r="E136" s="166"/>
      <c r="F136" s="165" t="s">
        <v>3319</v>
      </c>
      <c r="G136" s="166"/>
      <c r="H136" s="166"/>
      <c r="J136" s="1" t="s">
        <v>3321</v>
      </c>
    </row>
    <row r="149" spans="1:1">
      <c r="A149" s="1" t="s">
        <v>271</v>
      </c>
    </row>
    <row r="151" spans="1:1">
      <c r="A151" s="1" t="s">
        <v>1250</v>
      </c>
    </row>
    <row r="152" spans="1:1">
      <c r="A152" s="1" t="s">
        <v>1251</v>
      </c>
    </row>
    <row r="166" spans="1:9">
      <c r="A166" s="12" t="s">
        <v>1252</v>
      </c>
      <c r="B166" s="12"/>
      <c r="C166" s="12"/>
      <c r="D166" s="12"/>
      <c r="E166" s="12"/>
    </row>
    <row r="167" spans="1:9">
      <c r="A167" s="1" t="s">
        <v>1253</v>
      </c>
    </row>
    <row r="168" spans="1:9">
      <c r="A168" s="1" t="s">
        <v>1254</v>
      </c>
    </row>
    <row r="169" spans="1:9">
      <c r="A169" s="1" t="s">
        <v>1255</v>
      </c>
    </row>
    <row r="170" spans="1:9">
      <c r="A170" s="1" t="s">
        <v>1256</v>
      </c>
    </row>
    <row r="172" spans="1:9">
      <c r="A172" s="186" t="s">
        <v>1257</v>
      </c>
      <c r="B172" s="186"/>
      <c r="C172" s="186"/>
      <c r="D172" s="186"/>
      <c r="E172" s="186"/>
      <c r="F172" s="186" t="s">
        <v>3319</v>
      </c>
      <c r="G172" s="186"/>
      <c r="H172" s="186"/>
      <c r="I172" s="1" t="s">
        <v>3322</v>
      </c>
    </row>
    <row r="173" spans="1:9">
      <c r="I173" s="1" t="s">
        <v>3323</v>
      </c>
    </row>
    <row r="188" spans="1:1">
      <c r="A188" s="1" t="s">
        <v>271</v>
      </c>
    </row>
    <row r="203" spans="1:8">
      <c r="A203" s="168" t="s">
        <v>1258</v>
      </c>
    </row>
    <row r="204" spans="1:8">
      <c r="A204" s="168" t="s">
        <v>1259</v>
      </c>
    </row>
    <row r="205" spans="1:8">
      <c r="A205" s="168" t="s">
        <v>1260</v>
      </c>
    </row>
    <row r="206" spans="1:8">
      <c r="A206" s="180" t="s">
        <v>1261</v>
      </c>
    </row>
    <row r="208" spans="1:8">
      <c r="A208" s="165" t="s">
        <v>1166</v>
      </c>
      <c r="B208" s="166"/>
      <c r="C208" s="166"/>
      <c r="D208" s="166"/>
      <c r="E208" s="166"/>
      <c r="F208" s="166"/>
      <c r="G208" s="166"/>
      <c r="H208" s="166" t="s">
        <v>3324</v>
      </c>
    </row>
    <row r="220" spans="1:1">
      <c r="A220" s="1" t="s">
        <v>271</v>
      </c>
    </row>
    <row r="222" spans="1:1">
      <c r="A222" s="1" t="s">
        <v>1126</v>
      </c>
    </row>
    <row r="223" spans="1:1">
      <c r="A223" s="1" t="s">
        <v>1127</v>
      </c>
    </row>
    <row r="224" spans="1:1">
      <c r="A224" s="1" t="s">
        <v>1128</v>
      </c>
    </row>
    <row r="225" spans="1:8">
      <c r="H225" s="1" t="s">
        <v>1296</v>
      </c>
    </row>
    <row r="226" spans="1:8">
      <c r="H226" s="1" t="s">
        <v>1297</v>
      </c>
    </row>
    <row r="227" spans="1:8">
      <c r="H227" s="1" t="s">
        <v>1298</v>
      </c>
    </row>
    <row r="228" spans="1:8">
      <c r="H228" s="1" t="s">
        <v>1299</v>
      </c>
    </row>
    <row r="229" spans="1:8">
      <c r="H229" s="1" t="s">
        <v>1300</v>
      </c>
    </row>
    <row r="230" spans="1:8">
      <c r="H230" s="1" t="s">
        <v>1301</v>
      </c>
    </row>
    <row r="231" spans="1:8">
      <c r="H231" s="1" t="s">
        <v>1302</v>
      </c>
    </row>
    <row r="232" spans="1:8">
      <c r="H232" s="1" t="s">
        <v>1303</v>
      </c>
    </row>
    <row r="233" spans="1:8">
      <c r="H233" s="1" t="s">
        <v>1304</v>
      </c>
    </row>
    <row r="234" spans="1:8">
      <c r="H234" s="1" t="s">
        <v>1305</v>
      </c>
    </row>
    <row r="235" spans="1:8">
      <c r="H235" s="1" t="s">
        <v>1306</v>
      </c>
    </row>
    <row r="236" spans="1:8">
      <c r="H236" s="1" t="s">
        <v>1307</v>
      </c>
    </row>
    <row r="237" spans="1:8">
      <c r="H237" s="1" t="s">
        <v>1308</v>
      </c>
    </row>
    <row r="238" spans="1:8">
      <c r="H238" s="1" t="s">
        <v>1309</v>
      </c>
    </row>
    <row r="239" spans="1:8">
      <c r="H239" s="1" t="s">
        <v>1310</v>
      </c>
    </row>
    <row r="240" spans="1:8">
      <c r="A240" s="1" t="s">
        <v>1129</v>
      </c>
      <c r="H240" s="1" t="s">
        <v>1311</v>
      </c>
    </row>
    <row r="241" spans="1:14">
      <c r="A241" s="1" t="s">
        <v>1130</v>
      </c>
      <c r="H241" s="1" t="s">
        <v>1312</v>
      </c>
    </row>
    <row r="245" spans="1:14">
      <c r="A245" s="165" t="s">
        <v>1167</v>
      </c>
      <c r="B245" s="165"/>
      <c r="C245" s="165"/>
      <c r="D245" s="165"/>
      <c r="E245" s="165"/>
      <c r="F245" s="165"/>
      <c r="G245" s="165" t="s">
        <v>3319</v>
      </c>
      <c r="H245" s="165"/>
    </row>
    <row r="247" spans="1:14">
      <c r="G247" s="1" t="s">
        <v>3325</v>
      </c>
    </row>
    <row r="248" spans="1:14">
      <c r="G248" s="1" t="s">
        <v>3326</v>
      </c>
    </row>
    <row r="249" spans="1:14">
      <c r="G249" s="1" t="s">
        <v>3327</v>
      </c>
    </row>
    <row r="250" spans="1:14">
      <c r="G250" s="1" t="s">
        <v>3328</v>
      </c>
    </row>
    <row r="251" spans="1:14">
      <c r="G251" s="1" t="s">
        <v>3329</v>
      </c>
      <c r="M251" s="21" t="s">
        <v>3340</v>
      </c>
      <c r="N251" s="21" t="s">
        <v>3342</v>
      </c>
    </row>
    <row r="252" spans="1:14">
      <c r="G252" s="157"/>
      <c r="H252" s="197"/>
      <c r="I252" s="297" t="s">
        <v>3336</v>
      </c>
      <c r="J252" s="297" t="s">
        <v>3336</v>
      </c>
      <c r="K252" s="298" t="s">
        <v>3337</v>
      </c>
      <c r="L252" s="298" t="s">
        <v>3338</v>
      </c>
      <c r="M252" s="197" t="s">
        <v>2458</v>
      </c>
      <c r="N252" s="197" t="s">
        <v>2458</v>
      </c>
    </row>
    <row r="253" spans="1:14">
      <c r="G253" s="40" t="s">
        <v>3333</v>
      </c>
      <c r="H253" s="119" t="s">
        <v>3332</v>
      </c>
      <c r="I253" s="119" t="s">
        <v>3334</v>
      </c>
      <c r="J253" s="119" t="s">
        <v>3335</v>
      </c>
      <c r="K253" s="119" t="s">
        <v>81</v>
      </c>
      <c r="L253" s="119" t="s">
        <v>179</v>
      </c>
      <c r="M253" s="21" t="s">
        <v>3339</v>
      </c>
      <c r="N253" s="21" t="s">
        <v>3341</v>
      </c>
    </row>
    <row r="254" spans="1:14">
      <c r="G254" s="40" t="s">
        <v>3330</v>
      </c>
      <c r="H254" s="119">
        <v>100</v>
      </c>
      <c r="I254" s="119">
        <v>6</v>
      </c>
      <c r="J254" s="119">
        <v>6</v>
      </c>
      <c r="K254" s="119">
        <f>H254*I254</f>
        <v>600</v>
      </c>
      <c r="L254" s="21">
        <f>H254*J254</f>
        <v>600</v>
      </c>
      <c r="M254" s="21">
        <f>J254/I254</f>
        <v>1</v>
      </c>
      <c r="N254" s="21">
        <f>I254/J254</f>
        <v>1</v>
      </c>
    </row>
    <row r="255" spans="1:14">
      <c r="G255" s="40" t="s">
        <v>3331</v>
      </c>
      <c r="H255" s="119">
        <v>100</v>
      </c>
      <c r="I255" s="119">
        <v>10</v>
      </c>
      <c r="J255" s="119">
        <v>20</v>
      </c>
      <c r="K255" s="119">
        <f>H255*I255</f>
        <v>1000</v>
      </c>
      <c r="L255" s="21">
        <f>H255*J255</f>
        <v>2000</v>
      </c>
      <c r="M255" s="21">
        <f>J255/I255</f>
        <v>2</v>
      </c>
      <c r="N255" s="21">
        <f>I255/J255</f>
        <v>0.5</v>
      </c>
    </row>
    <row r="256" spans="1:14">
      <c r="G256" s="40"/>
      <c r="H256" s="40"/>
      <c r="I256" s="40"/>
      <c r="J256" s="40" t="s">
        <v>3126</v>
      </c>
      <c r="K256" s="296">
        <f>K254+K255</f>
        <v>1600</v>
      </c>
      <c r="L256" s="296">
        <f>L254+L255</f>
        <v>2600</v>
      </c>
    </row>
    <row r="279" spans="1:26" customFormat="1" ht="34">
      <c r="A279" s="167"/>
      <c r="B279" s="171"/>
      <c r="C279" s="176" t="s">
        <v>1168</v>
      </c>
      <c r="D279" s="176" t="s">
        <v>1169</v>
      </c>
      <c r="E279" s="176" t="s">
        <v>1193</v>
      </c>
      <c r="F279" s="176" t="s">
        <v>1194</v>
      </c>
      <c r="G279" s="168"/>
      <c r="H279" s="168"/>
      <c r="I279" s="168"/>
      <c r="J279" s="168"/>
      <c r="K279" s="168"/>
      <c r="L279" s="168"/>
      <c r="M279" s="168"/>
      <c r="N279" s="168"/>
      <c r="O279" s="168"/>
      <c r="P279" s="168"/>
      <c r="Q279" s="168"/>
      <c r="R279" s="168"/>
      <c r="S279" s="168"/>
      <c r="T279" s="168"/>
      <c r="U279" s="168"/>
      <c r="V279" s="168"/>
      <c r="W279" s="168"/>
      <c r="X279" s="168"/>
      <c r="Y279" s="168"/>
      <c r="Z279" s="168"/>
    </row>
    <row r="280" spans="1:26" customFormat="1">
      <c r="A280" s="167"/>
      <c r="B280" s="171" t="s">
        <v>1170</v>
      </c>
      <c r="C280" s="172">
        <v>6</v>
      </c>
      <c r="D280" s="172">
        <v>6</v>
      </c>
      <c r="E280" s="173" t="s">
        <v>1171</v>
      </c>
      <c r="F280" s="174" t="s">
        <v>1172</v>
      </c>
      <c r="G280" s="168"/>
      <c r="H280" s="168"/>
      <c r="I280" s="168"/>
      <c r="J280" s="168"/>
      <c r="K280" s="168"/>
      <c r="L280" s="168"/>
      <c r="M280" s="168"/>
      <c r="N280" s="168"/>
      <c r="O280" s="168"/>
      <c r="P280" s="168"/>
      <c r="Q280" s="168"/>
      <c r="R280" s="168"/>
      <c r="S280" s="168"/>
      <c r="T280" s="168"/>
      <c r="U280" s="168"/>
      <c r="V280" s="168"/>
      <c r="W280" s="168"/>
      <c r="X280" s="168"/>
      <c r="Y280" s="168"/>
      <c r="Z280" s="168"/>
    </row>
    <row r="281" spans="1:26" customFormat="1">
      <c r="A281" s="167"/>
      <c r="B281" s="171" t="s">
        <v>1173</v>
      </c>
      <c r="C281" s="172">
        <v>10</v>
      </c>
      <c r="D281" s="172">
        <v>20</v>
      </c>
      <c r="E281" s="174" t="s">
        <v>1174</v>
      </c>
      <c r="F281" s="173" t="s">
        <v>1175</v>
      </c>
      <c r="G281" s="168"/>
      <c r="H281" s="168"/>
      <c r="I281" s="168"/>
      <c r="J281" s="168"/>
      <c r="K281" s="168"/>
      <c r="L281" s="168"/>
      <c r="M281" s="168"/>
      <c r="N281" s="168"/>
      <c r="O281" s="168"/>
      <c r="P281" s="168"/>
      <c r="Q281" s="168"/>
      <c r="R281" s="168"/>
      <c r="S281" s="168"/>
      <c r="T281" s="168"/>
      <c r="U281" s="168"/>
      <c r="V281" s="168"/>
      <c r="W281" s="168"/>
      <c r="X281" s="168"/>
      <c r="Y281" s="168"/>
      <c r="Z281" s="168"/>
    </row>
    <row r="282" spans="1:26" customFormat="1">
      <c r="A282" s="167"/>
      <c r="B282" s="168"/>
      <c r="C282" s="168"/>
      <c r="D282" s="168"/>
      <c r="E282" s="168"/>
      <c r="F282" s="168"/>
      <c r="G282" s="168"/>
      <c r="H282" s="168"/>
      <c r="I282" s="168"/>
      <c r="J282" s="168"/>
      <c r="K282" s="168"/>
      <c r="L282" s="168"/>
      <c r="M282" s="168"/>
      <c r="N282" s="168"/>
      <c r="O282" s="168"/>
      <c r="P282" s="168"/>
      <c r="Q282" s="168"/>
      <c r="R282" s="168"/>
      <c r="S282" s="168"/>
      <c r="T282" s="168"/>
      <c r="U282" s="168"/>
      <c r="V282" s="168"/>
      <c r="W282" s="168"/>
      <c r="X282" s="168"/>
      <c r="Y282" s="168"/>
      <c r="Z282" s="168"/>
    </row>
    <row r="283" spans="1:26" customFormat="1">
      <c r="A283" s="175" t="s">
        <v>1176</v>
      </c>
      <c r="B283" s="168"/>
      <c r="C283" s="168"/>
      <c r="D283" s="168"/>
      <c r="E283" s="168"/>
      <c r="F283" s="168"/>
      <c r="G283" s="168"/>
      <c r="H283" s="168"/>
      <c r="I283" s="168"/>
      <c r="J283" s="168"/>
      <c r="K283" s="168"/>
      <c r="L283" s="168"/>
      <c r="M283" s="168"/>
      <c r="N283" s="168"/>
      <c r="O283" s="168"/>
      <c r="P283" s="168"/>
      <c r="Q283" s="168"/>
      <c r="R283" s="168"/>
      <c r="S283" s="168"/>
      <c r="T283" s="168"/>
      <c r="U283" s="168"/>
      <c r="V283" s="168"/>
      <c r="W283" s="168"/>
      <c r="X283" s="168"/>
      <c r="Y283" s="168"/>
      <c r="Z283" s="168"/>
    </row>
    <row r="284" spans="1:26" customFormat="1">
      <c r="A284" s="168" t="s">
        <v>1177</v>
      </c>
      <c r="B284" s="168"/>
      <c r="C284" s="168"/>
      <c r="D284" s="168"/>
      <c r="E284" s="168"/>
      <c r="F284" s="168"/>
      <c r="G284" s="168"/>
      <c r="H284" s="168"/>
      <c r="I284" s="168"/>
      <c r="J284" s="168"/>
      <c r="K284" s="168"/>
      <c r="L284" s="168"/>
      <c r="M284" s="168"/>
      <c r="N284" s="168"/>
      <c r="O284" s="168"/>
      <c r="P284" s="168"/>
      <c r="Q284" s="168"/>
      <c r="R284" s="168"/>
      <c r="S284" s="168"/>
      <c r="T284" s="168"/>
      <c r="U284" s="168"/>
      <c r="V284" s="168"/>
      <c r="W284" s="168"/>
      <c r="X284" s="168"/>
      <c r="Y284" s="168"/>
      <c r="Z284" s="168"/>
    </row>
    <row r="285" spans="1:26" customFormat="1">
      <c r="A285" s="167"/>
      <c r="B285" s="168"/>
      <c r="C285" s="168"/>
      <c r="D285" s="168"/>
      <c r="E285" s="168"/>
      <c r="F285" s="168"/>
      <c r="G285" s="168"/>
      <c r="H285" s="168"/>
      <c r="I285" s="168"/>
      <c r="J285" s="168"/>
      <c r="K285" s="168"/>
      <c r="L285" s="168"/>
      <c r="M285" s="168"/>
      <c r="N285" s="168"/>
      <c r="O285" s="168"/>
      <c r="P285" s="168"/>
      <c r="Q285" s="168"/>
      <c r="R285" s="168"/>
      <c r="S285" s="168"/>
      <c r="T285" s="168"/>
      <c r="U285" s="168"/>
      <c r="V285" s="168"/>
      <c r="W285" s="168"/>
      <c r="X285" s="168"/>
      <c r="Y285" s="168"/>
      <c r="Z285" s="168"/>
    </row>
    <row r="286" spans="1:26" customFormat="1">
      <c r="A286" s="167"/>
      <c r="B286" s="168"/>
      <c r="C286" s="168"/>
      <c r="D286" s="177">
        <f>2600</f>
        <v>2600</v>
      </c>
      <c r="E286" s="1"/>
      <c r="F286" s="168"/>
      <c r="G286" s="168" t="s">
        <v>1178</v>
      </c>
      <c r="H286" s="168"/>
      <c r="I286" s="168"/>
      <c r="J286" s="168"/>
      <c r="K286" s="168"/>
      <c r="L286" s="168"/>
      <c r="M286" s="168"/>
      <c r="N286" s="168"/>
      <c r="O286" s="168"/>
      <c r="P286" s="168"/>
      <c r="Q286" s="168"/>
      <c r="R286" s="168"/>
      <c r="S286" s="168"/>
      <c r="T286" s="168"/>
      <c r="U286" s="168"/>
      <c r="V286" s="168"/>
      <c r="W286" s="168"/>
      <c r="X286" s="168"/>
      <c r="Y286" s="168"/>
      <c r="Z286" s="168"/>
    </row>
    <row r="287" spans="1:26" customFormat="1">
      <c r="A287" s="167"/>
      <c r="B287" s="168"/>
      <c r="C287" s="168"/>
      <c r="D287" s="177">
        <f>1600</f>
        <v>1600</v>
      </c>
      <c r="E287" s="1"/>
      <c r="F287" s="168"/>
      <c r="G287" s="168" t="s">
        <v>1179</v>
      </c>
      <c r="H287" s="168"/>
      <c r="I287" s="168"/>
      <c r="J287" s="168"/>
      <c r="K287" s="168"/>
      <c r="L287" s="168"/>
      <c r="M287" s="168"/>
      <c r="N287" s="168"/>
      <c r="O287" s="168"/>
      <c r="P287" s="168"/>
      <c r="Q287" s="168"/>
      <c r="R287" s="168"/>
      <c r="S287" s="168"/>
      <c r="T287" s="168"/>
      <c r="U287" s="168"/>
      <c r="V287" s="168"/>
      <c r="W287" s="168"/>
      <c r="X287" s="168"/>
      <c r="Y287" s="168"/>
      <c r="Z287" s="168"/>
    </row>
    <row r="288" spans="1:26" customFormat="1">
      <c r="A288" s="167"/>
      <c r="B288" s="168"/>
      <c r="C288" s="168"/>
      <c r="D288" s="168"/>
      <c r="E288" s="168"/>
      <c r="F288" s="168"/>
      <c r="G288" s="168"/>
      <c r="H288" s="168"/>
      <c r="I288" s="168"/>
      <c r="J288" s="168"/>
      <c r="K288" s="168"/>
      <c r="L288" s="168"/>
      <c r="M288" s="168"/>
      <c r="N288" s="168"/>
      <c r="O288" s="168"/>
      <c r="P288" s="168"/>
      <c r="Q288" s="168"/>
      <c r="R288" s="168"/>
      <c r="S288" s="168"/>
      <c r="T288" s="168"/>
      <c r="U288" s="168"/>
      <c r="V288" s="168"/>
      <c r="W288" s="168"/>
      <c r="X288" s="168"/>
      <c r="Y288" s="168"/>
      <c r="Z288" s="168"/>
    </row>
    <row r="289" spans="1:26" customFormat="1">
      <c r="A289" s="175" t="s">
        <v>1180</v>
      </c>
      <c r="B289" s="168"/>
      <c r="C289" s="168"/>
      <c r="D289" s="168"/>
      <c r="E289" s="168"/>
      <c r="F289" s="168"/>
      <c r="G289" s="168"/>
      <c r="H289" s="168"/>
      <c r="I289" s="168"/>
      <c r="J289" s="168"/>
      <c r="K289" s="168"/>
      <c r="L289" s="168"/>
      <c r="M289" s="168"/>
      <c r="N289" s="168"/>
      <c r="O289" s="168"/>
      <c r="P289" s="168"/>
      <c r="Q289" s="168"/>
      <c r="R289" s="168"/>
      <c r="S289" s="168"/>
      <c r="T289" s="168"/>
      <c r="U289" s="168"/>
      <c r="V289" s="168"/>
      <c r="W289" s="168"/>
      <c r="X289" s="168"/>
      <c r="Y289" s="168"/>
      <c r="Z289" s="168"/>
    </row>
    <row r="290" spans="1:26" customFormat="1">
      <c r="A290" s="168" t="s">
        <v>1181</v>
      </c>
      <c r="B290" s="168"/>
      <c r="C290" s="168"/>
      <c r="D290" s="168"/>
      <c r="E290" s="168"/>
      <c r="F290" s="168"/>
      <c r="G290" s="168"/>
      <c r="H290" s="168"/>
      <c r="I290" s="168"/>
      <c r="J290" s="168"/>
      <c r="K290" s="168"/>
      <c r="L290" s="168"/>
      <c r="M290" s="168"/>
      <c r="N290" s="168"/>
      <c r="O290" s="168"/>
      <c r="P290" s="168"/>
      <c r="Q290" s="168"/>
      <c r="R290" s="168"/>
      <c r="S290" s="168"/>
      <c r="T290" s="168"/>
      <c r="U290" s="168"/>
      <c r="V290" s="168"/>
      <c r="W290" s="168"/>
      <c r="X290" s="168"/>
      <c r="Y290" s="168"/>
      <c r="Z290" s="168"/>
    </row>
    <row r="291" spans="1:26" customFormat="1">
      <c r="A291" s="168" t="s">
        <v>1182</v>
      </c>
      <c r="B291" s="168"/>
      <c r="C291" s="168"/>
      <c r="D291" s="168"/>
      <c r="E291" s="168"/>
      <c r="F291" s="168"/>
      <c r="G291" s="168"/>
      <c r="H291" s="168"/>
      <c r="I291" s="168"/>
      <c r="J291" s="168"/>
      <c r="K291" s="168"/>
      <c r="L291" s="168"/>
      <c r="M291" s="168"/>
      <c r="N291" s="168"/>
      <c r="O291" s="168"/>
      <c r="P291" s="168"/>
      <c r="Q291" s="168"/>
      <c r="R291" s="168"/>
      <c r="S291" s="168"/>
      <c r="T291" s="168"/>
      <c r="U291" s="168"/>
      <c r="V291" s="168"/>
      <c r="W291" s="168"/>
      <c r="X291" s="168"/>
      <c r="Y291" s="168"/>
      <c r="Z291" s="168"/>
    </row>
    <row r="292" spans="1:26" customFormat="1">
      <c r="A292" s="168" t="s">
        <v>1195</v>
      </c>
      <c r="B292" s="168"/>
      <c r="C292" s="168"/>
      <c r="D292" s="168"/>
      <c r="E292" s="168"/>
      <c r="F292" s="168"/>
      <c r="G292" s="168"/>
      <c r="H292" s="168"/>
      <c r="I292" s="168"/>
      <c r="J292" s="168"/>
      <c r="K292" s="168"/>
      <c r="L292" s="168"/>
      <c r="M292" s="168"/>
      <c r="N292" s="168"/>
      <c r="O292" s="168"/>
      <c r="P292" s="168"/>
      <c r="Q292" s="168"/>
      <c r="R292" s="168"/>
      <c r="S292" s="168"/>
      <c r="T292" s="168"/>
      <c r="U292" s="168"/>
      <c r="V292" s="168"/>
      <c r="W292" s="168"/>
      <c r="X292" s="168"/>
      <c r="Y292" s="168"/>
      <c r="Z292" s="168"/>
    </row>
    <row r="293" spans="1:26" customFormat="1">
      <c r="A293" s="167"/>
      <c r="B293" s="168"/>
      <c r="C293" s="168"/>
      <c r="D293" s="168"/>
      <c r="E293" s="168"/>
      <c r="F293" s="168"/>
      <c r="G293" s="168"/>
      <c r="H293" s="168"/>
      <c r="I293" s="168"/>
      <c r="J293" s="168"/>
      <c r="K293" s="168"/>
      <c r="L293" s="168"/>
      <c r="M293" s="168"/>
      <c r="N293" s="168"/>
      <c r="O293" s="168"/>
      <c r="P293" s="168"/>
      <c r="Q293" s="168"/>
      <c r="R293" s="168"/>
      <c r="S293" s="168"/>
      <c r="T293" s="168"/>
      <c r="U293" s="168"/>
      <c r="V293" s="168"/>
      <c r="W293" s="168"/>
      <c r="X293" s="168"/>
      <c r="Y293" s="168"/>
      <c r="Z293" s="168"/>
    </row>
    <row r="294" spans="1:26" customFormat="1">
      <c r="A294" s="175" t="s">
        <v>1183</v>
      </c>
      <c r="B294" s="168"/>
      <c r="C294" s="168"/>
      <c r="D294" s="168"/>
      <c r="E294" s="168"/>
      <c r="F294" s="168"/>
      <c r="G294" s="168"/>
      <c r="H294" s="168"/>
      <c r="I294" s="168"/>
      <c r="J294" s="168"/>
      <c r="K294" s="168"/>
      <c r="L294" s="168"/>
      <c r="M294" s="168"/>
      <c r="N294" s="168"/>
      <c r="O294" s="168"/>
      <c r="P294" s="168"/>
      <c r="Q294" s="168"/>
      <c r="R294" s="168"/>
      <c r="S294" s="168"/>
      <c r="T294" s="168"/>
      <c r="U294" s="168"/>
      <c r="V294" s="168"/>
      <c r="W294" s="168"/>
      <c r="X294" s="168"/>
      <c r="Y294" s="168"/>
      <c r="Z294" s="168"/>
    </row>
    <row r="295" spans="1:26" customFormat="1">
      <c r="A295" s="168" t="s">
        <v>1184</v>
      </c>
      <c r="B295" s="168"/>
      <c r="C295" s="168"/>
      <c r="D295" s="168"/>
      <c r="E295" s="168"/>
      <c r="F295" s="168"/>
      <c r="G295" s="168"/>
      <c r="H295" s="168"/>
      <c r="I295" s="168"/>
      <c r="J295" s="168"/>
      <c r="K295" s="168"/>
      <c r="L295" s="168"/>
      <c r="M295" s="168"/>
      <c r="N295" s="168"/>
      <c r="O295" s="168"/>
      <c r="P295" s="168"/>
      <c r="Q295" s="168"/>
      <c r="R295" s="168"/>
      <c r="S295" s="168"/>
      <c r="T295" s="168"/>
      <c r="U295" s="168"/>
      <c r="V295" s="168"/>
      <c r="W295" s="168"/>
      <c r="X295" s="168"/>
      <c r="Y295" s="168"/>
      <c r="Z295" s="168"/>
    </row>
    <row r="296" spans="1:26" customFormat="1">
      <c r="A296" s="168" t="s">
        <v>1185</v>
      </c>
      <c r="B296" s="168"/>
      <c r="C296" s="168"/>
      <c r="D296" s="168"/>
      <c r="E296" s="168"/>
      <c r="F296" s="168"/>
      <c r="G296" s="168"/>
      <c r="H296" s="168"/>
      <c r="I296" s="168"/>
      <c r="J296" s="168"/>
      <c r="K296" s="168"/>
      <c r="L296" s="168"/>
      <c r="M296" s="168"/>
      <c r="N296" s="168"/>
      <c r="O296" s="168"/>
      <c r="P296" s="168"/>
      <c r="Q296" s="168"/>
      <c r="R296" s="168"/>
      <c r="S296" s="168"/>
      <c r="T296" s="168"/>
      <c r="U296" s="168"/>
      <c r="V296" s="168"/>
      <c r="W296" s="168"/>
      <c r="X296" s="168"/>
      <c r="Y296" s="168"/>
      <c r="Z296" s="168"/>
    </row>
    <row r="297" spans="1:26" customFormat="1">
      <c r="A297" s="167"/>
      <c r="B297" s="168"/>
      <c r="C297" s="168"/>
      <c r="D297" s="168"/>
      <c r="E297" s="168"/>
      <c r="F297" s="168"/>
      <c r="G297" s="168"/>
      <c r="H297" s="168"/>
      <c r="I297" s="168"/>
      <c r="J297" s="168"/>
      <c r="K297" s="168"/>
      <c r="L297" s="168"/>
      <c r="M297" s="168"/>
      <c r="N297" s="168"/>
      <c r="O297" s="168"/>
      <c r="P297" s="168"/>
      <c r="Q297" s="168"/>
      <c r="R297" s="168"/>
      <c r="S297" s="168"/>
      <c r="T297" s="168"/>
      <c r="U297" s="168"/>
      <c r="V297" s="168"/>
      <c r="W297" s="168"/>
      <c r="X297" s="168"/>
      <c r="Y297" s="168"/>
      <c r="Z297" s="168"/>
    </row>
    <row r="298" spans="1:26" customFormat="1">
      <c r="A298" s="175" t="s">
        <v>1186</v>
      </c>
      <c r="B298" s="168"/>
      <c r="C298" s="168"/>
      <c r="D298" s="168"/>
      <c r="E298" s="168"/>
      <c r="F298" s="168"/>
      <c r="G298" s="168"/>
      <c r="H298" s="168"/>
      <c r="I298" s="168"/>
      <c r="J298" s="168"/>
      <c r="K298" s="168"/>
      <c r="L298" s="168"/>
      <c r="M298" s="168"/>
      <c r="N298" s="168"/>
      <c r="O298" s="168"/>
      <c r="P298" s="168"/>
      <c r="Q298" s="168"/>
      <c r="R298" s="168"/>
      <c r="S298" s="168"/>
      <c r="T298" s="168"/>
      <c r="U298" s="168"/>
      <c r="V298" s="168"/>
      <c r="W298" s="168"/>
      <c r="X298" s="168"/>
      <c r="Y298" s="168"/>
      <c r="Z298" s="168"/>
    </row>
    <row r="299" spans="1:26" customFormat="1">
      <c r="A299" s="168" t="s">
        <v>1187</v>
      </c>
      <c r="B299" s="168"/>
      <c r="C299" s="168"/>
      <c r="D299" s="168"/>
      <c r="E299" s="168"/>
      <c r="F299" s="168"/>
      <c r="G299" s="168"/>
      <c r="H299" s="168"/>
      <c r="I299" s="168"/>
      <c r="J299" s="168"/>
      <c r="K299" s="168"/>
      <c r="L299" s="168"/>
      <c r="M299" s="168"/>
      <c r="N299" s="168"/>
      <c r="O299" s="168"/>
      <c r="P299" s="168"/>
      <c r="Q299" s="168"/>
      <c r="R299" s="168"/>
      <c r="S299" s="168"/>
      <c r="T299" s="168"/>
      <c r="U299" s="168"/>
      <c r="V299" s="168"/>
      <c r="W299" s="168"/>
      <c r="X299" s="168"/>
      <c r="Y299" s="168"/>
      <c r="Z299" s="168"/>
    </row>
    <row r="300" spans="1:26" customFormat="1">
      <c r="A300" s="168"/>
      <c r="B300" s="168"/>
      <c r="C300" s="168"/>
      <c r="D300" s="168"/>
      <c r="E300" s="168"/>
      <c r="F300" s="168"/>
      <c r="G300" s="168"/>
      <c r="H300" s="168"/>
      <c r="I300" s="168"/>
      <c r="J300" s="168"/>
      <c r="K300" s="168"/>
      <c r="L300" s="168"/>
      <c r="M300" s="168"/>
      <c r="N300" s="168"/>
      <c r="O300" s="168"/>
      <c r="P300" s="168"/>
      <c r="Q300" s="168"/>
      <c r="R300" s="168"/>
      <c r="S300" s="168"/>
      <c r="T300" s="168"/>
      <c r="U300" s="168"/>
      <c r="V300" s="168"/>
      <c r="W300" s="168"/>
      <c r="X300" s="168"/>
      <c r="Y300" s="168"/>
      <c r="Z300" s="168"/>
    </row>
    <row r="301" spans="1:26" customFormat="1">
      <c r="A301" s="168" t="s">
        <v>1188</v>
      </c>
      <c r="B301" s="168"/>
      <c r="C301" s="168"/>
      <c r="D301" s="168"/>
      <c r="E301" s="168"/>
      <c r="F301" s="168"/>
      <c r="G301" s="168"/>
      <c r="H301" s="168"/>
      <c r="I301" s="168"/>
      <c r="J301" s="168"/>
      <c r="K301" s="168"/>
      <c r="L301" s="168"/>
      <c r="M301" s="168"/>
      <c r="N301" s="168"/>
      <c r="O301" s="168"/>
      <c r="P301" s="168"/>
      <c r="Q301" s="168"/>
      <c r="R301" s="168"/>
      <c r="S301" s="168"/>
      <c r="T301" s="168"/>
      <c r="U301" s="168"/>
      <c r="V301" s="168"/>
      <c r="W301" s="168"/>
      <c r="X301" s="168"/>
      <c r="Y301" s="168"/>
      <c r="Z301" s="168"/>
    </row>
    <row r="302" spans="1:26" customFormat="1">
      <c r="A302" s="168"/>
      <c r="B302" s="168"/>
      <c r="C302" s="168"/>
      <c r="D302" s="168"/>
      <c r="E302" s="168"/>
      <c r="F302" s="168" t="s">
        <v>1189</v>
      </c>
      <c r="G302" s="168" t="s">
        <v>1190</v>
      </c>
      <c r="H302" s="168"/>
      <c r="I302" s="168"/>
      <c r="J302" s="168"/>
      <c r="K302" s="168"/>
      <c r="L302" s="168"/>
      <c r="M302" s="168"/>
      <c r="N302" s="168"/>
      <c r="O302" s="168"/>
      <c r="P302" s="168"/>
      <c r="Q302" s="168"/>
      <c r="R302" s="168"/>
      <c r="S302" s="168"/>
      <c r="T302" s="168"/>
      <c r="U302" s="168"/>
      <c r="V302" s="168"/>
      <c r="W302" s="168"/>
      <c r="X302" s="168"/>
      <c r="Y302" s="168"/>
      <c r="Z302" s="168"/>
    </row>
    <row r="303" spans="1:26" customFormat="1">
      <c r="A303" s="168" t="s">
        <v>1191</v>
      </c>
      <c r="B303" s="168"/>
      <c r="C303" s="168"/>
      <c r="D303" s="168"/>
      <c r="E303" s="168"/>
      <c r="F303" s="168"/>
      <c r="G303" s="168"/>
      <c r="H303" s="168"/>
      <c r="I303" s="168"/>
      <c r="J303" s="168"/>
      <c r="K303" s="168"/>
      <c r="L303" s="168"/>
      <c r="M303" s="168"/>
      <c r="N303" s="168"/>
      <c r="O303" s="168"/>
      <c r="P303" s="168"/>
      <c r="Q303" s="168"/>
      <c r="R303" s="168"/>
      <c r="S303" s="168"/>
      <c r="T303" s="168"/>
      <c r="U303" s="168"/>
      <c r="V303" s="168"/>
      <c r="W303" s="168"/>
      <c r="X303" s="168"/>
      <c r="Y303" s="168"/>
      <c r="Z303" s="168"/>
    </row>
    <row r="304" spans="1:26" customFormat="1">
      <c r="A304" s="168"/>
      <c r="B304" s="168"/>
      <c r="C304" s="168"/>
      <c r="D304" s="168"/>
      <c r="E304" s="168"/>
      <c r="F304" s="168" t="s">
        <v>183</v>
      </c>
      <c r="G304" s="168" t="s">
        <v>1192</v>
      </c>
      <c r="H304" s="168"/>
      <c r="I304" s="168"/>
      <c r="J304" s="168"/>
      <c r="K304" s="168"/>
      <c r="L304" s="168"/>
      <c r="M304" s="168"/>
      <c r="N304" s="168"/>
      <c r="O304" s="168"/>
      <c r="P304" s="168"/>
      <c r="Q304" s="168"/>
      <c r="R304" s="168"/>
      <c r="S304" s="168"/>
      <c r="T304" s="168"/>
      <c r="U304" s="168"/>
      <c r="V304" s="168"/>
      <c r="W304" s="168"/>
      <c r="X304" s="168"/>
      <c r="Y304" s="168"/>
      <c r="Z304" s="168"/>
    </row>
    <row r="306" spans="1:26" customFormat="1">
      <c r="A306" s="178" t="s">
        <v>1196</v>
      </c>
      <c r="B306" s="179"/>
      <c r="C306" s="179"/>
      <c r="D306" s="179"/>
      <c r="E306" s="179"/>
      <c r="F306" s="179"/>
      <c r="G306" s="179"/>
      <c r="H306" s="179"/>
      <c r="I306" s="168"/>
      <c r="J306" s="168"/>
      <c r="K306" s="168"/>
      <c r="L306" s="168"/>
      <c r="M306" s="168"/>
      <c r="N306" s="168"/>
      <c r="O306" s="168"/>
      <c r="P306" s="168"/>
      <c r="Q306" s="168"/>
      <c r="R306" s="168"/>
      <c r="S306" s="168"/>
      <c r="T306" s="168"/>
      <c r="U306" s="168"/>
      <c r="V306" s="168"/>
      <c r="W306" s="168"/>
      <c r="X306" s="168"/>
      <c r="Y306" s="168"/>
      <c r="Z306" s="168"/>
    </row>
    <row r="307" spans="1:26" customFormat="1">
      <c r="A307" s="178" t="s">
        <v>1197</v>
      </c>
      <c r="B307" s="179"/>
      <c r="C307" s="179"/>
      <c r="D307" s="179"/>
      <c r="E307" s="179"/>
      <c r="F307" s="179"/>
      <c r="G307" s="179"/>
      <c r="H307" s="179"/>
      <c r="I307" s="168"/>
      <c r="J307" s="168"/>
      <c r="K307" s="168"/>
      <c r="L307" s="168"/>
      <c r="M307" s="168"/>
      <c r="N307" s="168"/>
      <c r="O307" s="168"/>
      <c r="P307" s="168"/>
      <c r="Q307" s="168"/>
      <c r="R307" s="168"/>
      <c r="S307" s="168"/>
      <c r="T307" s="168"/>
      <c r="U307" s="168"/>
      <c r="V307" s="168"/>
      <c r="W307" s="168"/>
      <c r="X307" s="168"/>
      <c r="Y307" s="168"/>
      <c r="Z307" s="168"/>
    </row>
    <row r="308" spans="1:26" customFormat="1">
      <c r="A308" s="168"/>
      <c r="B308" s="168"/>
      <c r="C308" s="168"/>
      <c r="D308" s="168"/>
      <c r="E308" s="168"/>
      <c r="F308" s="168"/>
      <c r="G308" s="168"/>
      <c r="H308" s="168"/>
      <c r="I308" s="168"/>
      <c r="J308" s="168"/>
      <c r="K308" s="168"/>
      <c r="L308" s="168"/>
      <c r="M308" s="168"/>
      <c r="N308" s="168"/>
      <c r="O308" s="168"/>
      <c r="P308" s="168"/>
      <c r="Q308" s="168"/>
      <c r="R308" s="168"/>
      <c r="S308" s="168"/>
      <c r="T308" s="168"/>
      <c r="U308" s="168"/>
      <c r="V308" s="168"/>
      <c r="W308" s="168"/>
      <c r="X308" s="168"/>
      <c r="Y308" s="168"/>
      <c r="Z308" s="168"/>
    </row>
    <row r="309" spans="1:26" customFormat="1">
      <c r="A309" s="310"/>
      <c r="B309" s="311"/>
      <c r="C309" s="311"/>
      <c r="D309" s="311"/>
      <c r="E309" s="311"/>
      <c r="F309" s="311"/>
      <c r="G309" s="311"/>
      <c r="H309" s="168"/>
      <c r="I309" s="168"/>
      <c r="J309" s="168"/>
      <c r="K309" s="168"/>
      <c r="L309" s="168"/>
      <c r="M309" s="168"/>
      <c r="N309" s="168"/>
      <c r="O309" s="168"/>
      <c r="P309" s="168"/>
      <c r="Q309" s="168"/>
      <c r="R309" s="168"/>
      <c r="S309" s="168"/>
      <c r="T309" s="168"/>
      <c r="U309" s="168"/>
      <c r="V309" s="168"/>
      <c r="W309" s="168"/>
      <c r="X309" s="168"/>
      <c r="Y309" s="168"/>
      <c r="Z309" s="168"/>
    </row>
    <row r="310" spans="1:26" customFormat="1">
      <c r="A310" s="311"/>
      <c r="B310" s="311"/>
      <c r="C310" s="311"/>
      <c r="D310" s="311"/>
      <c r="E310" s="311"/>
      <c r="F310" s="311"/>
      <c r="G310" s="311"/>
      <c r="H310" s="168"/>
      <c r="I310" s="168"/>
      <c r="J310" s="168"/>
      <c r="K310" s="168"/>
      <c r="L310" s="168"/>
      <c r="M310" s="168"/>
      <c r="N310" s="168"/>
      <c r="O310" s="168"/>
      <c r="P310" s="168"/>
      <c r="Q310" s="168"/>
      <c r="R310" s="168"/>
      <c r="S310" s="168"/>
      <c r="T310" s="168"/>
      <c r="U310" s="168"/>
      <c r="V310" s="168"/>
      <c r="W310" s="168"/>
      <c r="X310" s="168"/>
      <c r="Y310" s="168"/>
      <c r="Z310" s="168"/>
    </row>
    <row r="311" spans="1:26" customFormat="1">
      <c r="A311" s="311"/>
      <c r="B311" s="311"/>
      <c r="C311" s="311"/>
      <c r="D311" s="311"/>
      <c r="E311" s="311"/>
      <c r="F311" s="311"/>
      <c r="G311" s="311"/>
      <c r="H311" s="168"/>
      <c r="I311" s="168"/>
      <c r="J311" s="168"/>
      <c r="K311" s="168"/>
      <c r="L311" s="168"/>
      <c r="M311" s="168"/>
      <c r="N311" s="168"/>
      <c r="O311" s="168"/>
      <c r="P311" s="168"/>
      <c r="Q311" s="168"/>
      <c r="R311" s="168"/>
      <c r="S311" s="168"/>
      <c r="T311" s="168"/>
      <c r="U311" s="168"/>
      <c r="V311" s="168"/>
      <c r="W311" s="168"/>
      <c r="X311" s="168"/>
      <c r="Y311" s="168"/>
      <c r="Z311" s="168"/>
    </row>
    <row r="312" spans="1:26" customFormat="1">
      <c r="A312" s="311"/>
      <c r="B312" s="311"/>
      <c r="C312" s="311"/>
      <c r="D312" s="311"/>
      <c r="E312" s="311"/>
      <c r="F312" s="311"/>
      <c r="G312" s="311"/>
      <c r="H312" s="168"/>
      <c r="I312" s="168"/>
      <c r="J312" s="168"/>
      <c r="K312" s="168"/>
      <c r="L312" s="168"/>
      <c r="M312" s="168"/>
      <c r="N312" s="168"/>
      <c r="O312" s="168"/>
      <c r="P312" s="168"/>
      <c r="Q312" s="168"/>
      <c r="R312" s="168"/>
      <c r="S312" s="168"/>
      <c r="T312" s="168"/>
      <c r="U312" s="168"/>
      <c r="V312" s="168"/>
      <c r="W312" s="168"/>
      <c r="X312" s="168"/>
      <c r="Y312" s="168"/>
      <c r="Z312" s="168"/>
    </row>
    <row r="313" spans="1:26" customFormat="1">
      <c r="A313" s="311"/>
      <c r="B313" s="311"/>
      <c r="C313" s="311"/>
      <c r="D313" s="311"/>
      <c r="E313" s="311"/>
      <c r="F313" s="311"/>
      <c r="G313" s="311"/>
      <c r="H313" s="168"/>
      <c r="I313" s="168"/>
      <c r="J313" s="168"/>
      <c r="K313" s="168"/>
      <c r="L313" s="168"/>
      <c r="M313" s="168"/>
      <c r="N313" s="168"/>
      <c r="O313" s="168"/>
      <c r="P313" s="168"/>
      <c r="Q313" s="168"/>
      <c r="R313" s="168"/>
      <c r="S313" s="168"/>
      <c r="T313" s="168"/>
      <c r="U313" s="168"/>
      <c r="V313" s="168"/>
      <c r="W313" s="168"/>
      <c r="X313" s="168"/>
      <c r="Y313" s="168"/>
      <c r="Z313" s="168"/>
    </row>
    <row r="314" spans="1:26" customFormat="1">
      <c r="A314" s="311"/>
      <c r="B314" s="311"/>
      <c r="C314" s="311"/>
      <c r="D314" s="311"/>
      <c r="E314" s="311"/>
      <c r="F314" s="311"/>
      <c r="G314" s="311"/>
      <c r="H314" s="168"/>
      <c r="I314" s="168"/>
      <c r="J314" s="168"/>
      <c r="K314" s="168"/>
      <c r="L314" s="168"/>
      <c r="M314" s="168"/>
      <c r="N314" s="168"/>
      <c r="O314" s="168"/>
      <c r="P314" s="168"/>
      <c r="Q314" s="168"/>
      <c r="R314" s="168"/>
      <c r="S314" s="168"/>
      <c r="T314" s="168"/>
      <c r="U314" s="168"/>
      <c r="V314" s="168"/>
      <c r="W314" s="168"/>
      <c r="X314" s="168"/>
      <c r="Y314" s="168"/>
      <c r="Z314" s="168"/>
    </row>
    <row r="315" spans="1:26" customFormat="1">
      <c r="A315" s="311"/>
      <c r="B315" s="311"/>
      <c r="C315" s="311"/>
      <c r="D315" s="311"/>
      <c r="E315" s="311"/>
      <c r="F315" s="311"/>
      <c r="G315" s="311"/>
      <c r="H315" s="168"/>
      <c r="I315" s="168"/>
      <c r="J315" s="168"/>
      <c r="K315" s="168"/>
      <c r="L315" s="168"/>
      <c r="M315" s="168"/>
      <c r="N315" s="168"/>
      <c r="O315" s="168"/>
      <c r="P315" s="168"/>
      <c r="Q315" s="168"/>
      <c r="R315" s="168"/>
      <c r="S315" s="168"/>
      <c r="T315" s="168"/>
      <c r="U315" s="168"/>
      <c r="V315" s="168"/>
      <c r="W315" s="168"/>
      <c r="X315" s="168"/>
      <c r="Y315" s="168"/>
      <c r="Z315" s="168"/>
    </row>
    <row r="316" spans="1:26" customFormat="1">
      <c r="A316" s="311"/>
      <c r="B316" s="311"/>
      <c r="C316" s="311"/>
      <c r="D316" s="311"/>
      <c r="E316" s="311"/>
      <c r="F316" s="311"/>
      <c r="G316" s="311"/>
      <c r="H316" s="168"/>
      <c r="I316" s="168"/>
      <c r="J316" s="168"/>
      <c r="K316" s="168"/>
      <c r="L316" s="168"/>
      <c r="M316" s="168"/>
      <c r="N316" s="168"/>
      <c r="O316" s="168"/>
      <c r="P316" s="168"/>
      <c r="Q316" s="168"/>
      <c r="R316" s="168"/>
      <c r="S316" s="168"/>
      <c r="T316" s="168"/>
      <c r="U316" s="168"/>
      <c r="V316" s="168"/>
      <c r="W316" s="168"/>
      <c r="X316" s="168"/>
      <c r="Y316" s="168"/>
      <c r="Z316" s="168"/>
    </row>
    <row r="317" spans="1:26" customFormat="1">
      <c r="A317" s="311"/>
      <c r="B317" s="311"/>
      <c r="C317" s="311"/>
      <c r="D317" s="311"/>
      <c r="E317" s="311"/>
      <c r="F317" s="311"/>
      <c r="G317" s="311"/>
      <c r="H317" s="168"/>
      <c r="I317" s="168"/>
      <c r="J317" s="168"/>
      <c r="K317" s="168"/>
      <c r="L317" s="168"/>
      <c r="M317" s="168"/>
      <c r="N317" s="168"/>
      <c r="O317" s="168"/>
      <c r="P317" s="168"/>
      <c r="Q317" s="168"/>
      <c r="R317" s="168"/>
      <c r="S317" s="168"/>
      <c r="T317" s="168"/>
      <c r="U317" s="168"/>
      <c r="V317" s="168"/>
      <c r="W317" s="168"/>
      <c r="X317" s="168"/>
      <c r="Y317" s="168"/>
      <c r="Z317" s="168"/>
    </row>
    <row r="318" spans="1:26" customFormat="1">
      <c r="A318" s="311"/>
      <c r="B318" s="311"/>
      <c r="C318" s="311"/>
      <c r="D318" s="311"/>
      <c r="E318" s="311"/>
      <c r="F318" s="311"/>
      <c r="G318" s="311"/>
      <c r="H318" s="168"/>
      <c r="I318" s="168"/>
      <c r="J318" s="168"/>
      <c r="K318" s="168"/>
      <c r="L318" s="168"/>
      <c r="M318" s="168"/>
      <c r="N318" s="168"/>
      <c r="O318" s="168"/>
      <c r="P318" s="168"/>
      <c r="Q318" s="168"/>
      <c r="R318" s="168"/>
      <c r="S318" s="168"/>
      <c r="T318" s="168"/>
      <c r="U318" s="168"/>
      <c r="V318" s="168"/>
      <c r="W318" s="168"/>
      <c r="X318" s="168"/>
      <c r="Y318" s="168"/>
      <c r="Z318" s="168"/>
    </row>
    <row r="319" spans="1:26" customFormat="1">
      <c r="A319" s="311"/>
      <c r="B319" s="311"/>
      <c r="C319" s="311"/>
      <c r="D319" s="311"/>
      <c r="E319" s="311"/>
      <c r="F319" s="311"/>
      <c r="G319" s="311"/>
      <c r="H319" s="168"/>
      <c r="I319" s="168"/>
      <c r="J319" s="168"/>
      <c r="K319" s="168"/>
      <c r="L319" s="168"/>
      <c r="M319" s="168"/>
      <c r="N319" s="168"/>
      <c r="O319" s="168"/>
      <c r="P319" s="168"/>
      <c r="Q319" s="168"/>
      <c r="R319" s="168"/>
      <c r="S319" s="168"/>
      <c r="T319" s="168"/>
      <c r="U319" s="168"/>
      <c r="V319" s="168"/>
      <c r="W319" s="168"/>
      <c r="X319" s="168"/>
      <c r="Y319" s="168"/>
      <c r="Z319" s="168"/>
    </row>
    <row r="320" spans="1:26" customFormat="1">
      <c r="A320" s="311"/>
      <c r="B320" s="311"/>
      <c r="C320" s="311"/>
      <c r="D320" s="311"/>
      <c r="E320" s="311"/>
      <c r="F320" s="311"/>
      <c r="G320" s="311"/>
      <c r="H320" s="168"/>
      <c r="I320" s="168"/>
      <c r="J320" s="168"/>
      <c r="K320" s="168"/>
      <c r="L320" s="168"/>
      <c r="M320" s="168"/>
      <c r="N320" s="168"/>
      <c r="O320" s="168"/>
      <c r="P320" s="168"/>
      <c r="Q320" s="168"/>
      <c r="R320" s="168"/>
      <c r="S320" s="168"/>
      <c r="T320" s="168"/>
      <c r="U320" s="168"/>
      <c r="V320" s="168"/>
      <c r="W320" s="168"/>
      <c r="X320" s="168"/>
      <c r="Y320" s="168"/>
      <c r="Z320" s="168"/>
    </row>
    <row r="321" spans="1:26" customFormat="1">
      <c r="A321" s="311"/>
      <c r="B321" s="311"/>
      <c r="C321" s="311"/>
      <c r="D321" s="311"/>
      <c r="E321" s="311"/>
      <c r="F321" s="311"/>
      <c r="G321" s="311"/>
      <c r="H321" s="168"/>
      <c r="I321" s="168"/>
      <c r="J321" s="168"/>
      <c r="K321" s="168"/>
      <c r="L321" s="168"/>
      <c r="M321" s="168"/>
      <c r="N321" s="168"/>
      <c r="O321" s="168"/>
      <c r="P321" s="168"/>
      <c r="Q321" s="168"/>
      <c r="R321" s="168"/>
      <c r="S321" s="168"/>
      <c r="T321" s="168"/>
      <c r="U321" s="168"/>
      <c r="V321" s="168"/>
      <c r="W321" s="168"/>
      <c r="X321" s="168"/>
      <c r="Y321" s="168"/>
      <c r="Z321" s="168"/>
    </row>
    <row r="322" spans="1:26" customFormat="1">
      <c r="A322" s="311"/>
      <c r="B322" s="311"/>
      <c r="C322" s="311"/>
      <c r="D322" s="311"/>
      <c r="E322" s="311"/>
      <c r="F322" s="311"/>
      <c r="G322" s="311"/>
      <c r="H322" s="168"/>
      <c r="I322" s="168"/>
      <c r="J322" s="168"/>
      <c r="K322" s="168"/>
      <c r="L322" s="168"/>
      <c r="M322" s="168"/>
      <c r="N322" s="168"/>
      <c r="O322" s="168"/>
      <c r="P322" s="168"/>
      <c r="Q322" s="168"/>
      <c r="R322" s="168"/>
      <c r="S322" s="168"/>
      <c r="T322" s="168"/>
      <c r="U322" s="168"/>
      <c r="V322" s="168"/>
      <c r="W322" s="168"/>
      <c r="X322" s="168"/>
      <c r="Y322" s="168"/>
      <c r="Z322" s="168"/>
    </row>
    <row r="323" spans="1:26" customFormat="1">
      <c r="A323" s="311"/>
      <c r="B323" s="311"/>
      <c r="C323" s="311"/>
      <c r="D323" s="311"/>
      <c r="E323" s="311"/>
      <c r="F323" s="311"/>
      <c r="G323" s="311"/>
      <c r="H323" s="168"/>
      <c r="I323" s="168"/>
      <c r="J323" s="168"/>
      <c r="K323" s="168"/>
      <c r="L323" s="168"/>
      <c r="M323" s="168"/>
      <c r="N323" s="168"/>
      <c r="O323" s="168"/>
      <c r="P323" s="168"/>
      <c r="Q323" s="168"/>
      <c r="R323" s="168"/>
      <c r="S323" s="168"/>
      <c r="T323" s="168"/>
      <c r="U323" s="168"/>
      <c r="V323" s="168"/>
      <c r="W323" s="168"/>
      <c r="X323" s="168"/>
      <c r="Y323" s="168"/>
      <c r="Z323" s="168"/>
    </row>
    <row r="324" spans="1:26" customFormat="1">
      <c r="A324" s="311"/>
      <c r="B324" s="311"/>
      <c r="C324" s="311"/>
      <c r="D324" s="311"/>
      <c r="E324" s="311"/>
      <c r="F324" s="311"/>
      <c r="G324" s="311"/>
      <c r="H324" s="168"/>
      <c r="I324" s="168"/>
      <c r="J324" s="168"/>
      <c r="K324" s="168"/>
      <c r="L324" s="168"/>
      <c r="M324" s="168"/>
      <c r="N324" s="168"/>
      <c r="O324" s="168"/>
      <c r="P324" s="168"/>
      <c r="Q324" s="168"/>
      <c r="R324" s="168"/>
      <c r="S324" s="168"/>
      <c r="T324" s="168"/>
      <c r="U324" s="168"/>
      <c r="V324" s="168"/>
      <c r="W324" s="168"/>
      <c r="X324" s="168"/>
      <c r="Y324" s="168"/>
      <c r="Z324" s="168"/>
    </row>
    <row r="325" spans="1:26" customFormat="1">
      <c r="A325" s="311"/>
      <c r="B325" s="311"/>
      <c r="C325" s="311"/>
      <c r="D325" s="311"/>
      <c r="E325" s="311"/>
      <c r="F325" s="311"/>
      <c r="G325" s="311"/>
      <c r="H325" s="168"/>
      <c r="I325" s="168"/>
      <c r="J325" s="168"/>
      <c r="K325" s="168"/>
      <c r="L325" s="168"/>
      <c r="M325" s="168"/>
      <c r="N325" s="168"/>
      <c r="O325" s="168"/>
      <c r="P325" s="168"/>
      <c r="Q325" s="168"/>
      <c r="R325" s="168"/>
      <c r="S325" s="168"/>
      <c r="T325" s="168"/>
      <c r="U325" s="168"/>
      <c r="V325" s="168"/>
      <c r="W325" s="168"/>
      <c r="X325" s="168"/>
      <c r="Y325" s="168"/>
      <c r="Z325" s="168"/>
    </row>
    <row r="326" spans="1:26" customFormat="1">
      <c r="A326" s="311"/>
      <c r="B326" s="311"/>
      <c r="C326" s="311"/>
      <c r="D326" s="311"/>
      <c r="E326" s="311"/>
      <c r="F326" s="311"/>
      <c r="G326" s="311"/>
      <c r="H326" s="168"/>
      <c r="I326" s="168"/>
      <c r="J326" s="168"/>
      <c r="K326" s="168"/>
      <c r="L326" s="168"/>
      <c r="M326" s="168"/>
      <c r="N326" s="168"/>
      <c r="O326" s="168"/>
      <c r="P326" s="168"/>
      <c r="Q326" s="168"/>
      <c r="R326" s="168"/>
      <c r="S326" s="168"/>
      <c r="T326" s="168"/>
      <c r="U326" s="168"/>
      <c r="V326" s="168"/>
      <c r="W326" s="168"/>
      <c r="X326" s="168"/>
      <c r="Y326" s="168"/>
      <c r="Z326" s="168"/>
    </row>
    <row r="327" spans="1:26" customFormat="1">
      <c r="A327" s="168"/>
      <c r="B327" s="168"/>
      <c r="C327" s="168"/>
      <c r="D327" s="168"/>
      <c r="E327" s="168"/>
      <c r="F327" s="168"/>
      <c r="G327" s="168"/>
      <c r="H327" s="168"/>
      <c r="I327" s="168"/>
      <c r="J327" s="168"/>
      <c r="K327" s="168"/>
      <c r="L327" s="168"/>
      <c r="M327" s="168"/>
      <c r="N327" s="168"/>
      <c r="O327" s="168"/>
      <c r="P327" s="168"/>
      <c r="Q327" s="168"/>
      <c r="R327" s="168"/>
      <c r="S327" s="168"/>
      <c r="T327" s="168"/>
      <c r="U327" s="168"/>
      <c r="V327" s="168"/>
      <c r="W327" s="168"/>
      <c r="X327" s="168"/>
      <c r="Y327" s="168"/>
      <c r="Z327" s="168"/>
    </row>
    <row r="328" spans="1:26" customFormat="1">
      <c r="A328" s="167" t="s">
        <v>1198</v>
      </c>
      <c r="B328" s="168"/>
      <c r="C328" s="168"/>
      <c r="D328" s="168"/>
      <c r="E328" s="168"/>
      <c r="F328" s="168"/>
      <c r="G328" s="168"/>
      <c r="H328" s="168"/>
      <c r="I328" s="168"/>
      <c r="J328" s="168"/>
      <c r="K328" s="168"/>
      <c r="L328" s="168"/>
      <c r="M328" s="168"/>
      <c r="N328" s="168"/>
      <c r="O328" s="168"/>
      <c r="P328" s="168"/>
      <c r="Q328" s="168"/>
      <c r="R328" s="168"/>
      <c r="S328" s="168"/>
      <c r="T328" s="168"/>
      <c r="U328" s="168"/>
      <c r="V328" s="168"/>
      <c r="W328" s="168"/>
      <c r="X328" s="168"/>
      <c r="Y328" s="168"/>
      <c r="Z328" s="168"/>
    </row>
    <row r="329" spans="1:26" customFormat="1">
      <c r="A329" s="168" t="s">
        <v>1199</v>
      </c>
      <c r="B329" s="168"/>
      <c r="C329" s="168"/>
      <c r="D329" s="168"/>
      <c r="E329" s="168"/>
      <c r="F329" s="168"/>
      <c r="G329" s="168"/>
      <c r="H329" s="168"/>
      <c r="I329" s="168"/>
      <c r="J329" s="168"/>
      <c r="K329" s="168"/>
      <c r="L329" s="168"/>
      <c r="M329" s="168"/>
      <c r="N329" s="168"/>
      <c r="O329" s="168"/>
      <c r="P329" s="168"/>
      <c r="Q329" s="168"/>
      <c r="R329" s="168"/>
      <c r="S329" s="168"/>
      <c r="T329" s="168"/>
      <c r="U329" s="168"/>
      <c r="V329" s="168"/>
      <c r="W329" s="168"/>
      <c r="X329" s="168"/>
      <c r="Y329" s="168"/>
      <c r="Z329" s="168"/>
    </row>
    <row r="330" spans="1:26" customFormat="1">
      <c r="A330" s="168" t="s">
        <v>1200</v>
      </c>
      <c r="B330" s="168"/>
      <c r="C330" s="168"/>
      <c r="D330" s="168"/>
      <c r="E330" s="168"/>
      <c r="F330" s="168"/>
      <c r="G330" s="168"/>
      <c r="H330" s="168"/>
      <c r="I330" s="168"/>
      <c r="J330" s="168"/>
      <c r="K330" s="168"/>
      <c r="L330" s="168"/>
      <c r="M330" s="168"/>
      <c r="N330" s="168"/>
      <c r="O330" s="168"/>
      <c r="P330" s="168"/>
      <c r="Q330" s="168"/>
      <c r="R330" s="168"/>
      <c r="S330" s="168"/>
      <c r="T330" s="168"/>
      <c r="U330" s="168"/>
      <c r="V330" s="168"/>
      <c r="W330" s="168"/>
      <c r="X330" s="168"/>
      <c r="Y330" s="168"/>
      <c r="Z330" s="168"/>
    </row>
    <row r="331" spans="1:26" customFormat="1">
      <c r="A331" s="168"/>
      <c r="B331" s="168"/>
      <c r="C331" s="168"/>
      <c r="D331" s="168"/>
      <c r="E331" s="168"/>
      <c r="F331" s="168"/>
      <c r="G331" s="168"/>
      <c r="H331" s="168"/>
      <c r="I331" s="168"/>
      <c r="J331" s="168"/>
      <c r="K331" s="168"/>
      <c r="L331" s="168"/>
      <c r="M331" s="168"/>
      <c r="N331" s="168"/>
      <c r="O331" s="168"/>
      <c r="P331" s="168"/>
      <c r="Q331" s="168"/>
      <c r="R331" s="168"/>
      <c r="S331" s="168"/>
      <c r="T331" s="168"/>
      <c r="U331" s="168"/>
      <c r="V331" s="168"/>
      <c r="W331" s="168"/>
      <c r="X331" s="168"/>
      <c r="Y331" s="168"/>
      <c r="Z331" s="168"/>
    </row>
    <row r="332" spans="1:26" customFormat="1">
      <c r="A332" s="168" t="s">
        <v>1244</v>
      </c>
      <c r="B332" s="168"/>
      <c r="C332" s="168"/>
      <c r="D332" s="168"/>
      <c r="E332" s="168"/>
      <c r="F332" s="168"/>
      <c r="G332" s="168"/>
      <c r="H332" s="168"/>
      <c r="I332" s="168"/>
      <c r="J332" s="168"/>
      <c r="K332" s="168"/>
      <c r="L332" s="168"/>
      <c r="M332" s="168"/>
      <c r="N332" s="168"/>
      <c r="O332" s="168"/>
      <c r="P332" s="168"/>
      <c r="Q332" s="168"/>
      <c r="R332" s="168"/>
      <c r="S332" s="168"/>
      <c r="T332" s="168"/>
      <c r="U332" s="168"/>
      <c r="V332" s="168"/>
      <c r="W332" s="168"/>
      <c r="X332" s="168"/>
      <c r="Y332" s="168"/>
      <c r="Z332" s="168"/>
    </row>
    <row r="333" spans="1:26" customFormat="1">
      <c r="A333" s="168"/>
      <c r="B333" s="168"/>
      <c r="C333" s="168"/>
      <c r="D333" s="168"/>
      <c r="E333" s="168">
        <v>200</v>
      </c>
      <c r="F333" s="168"/>
      <c r="G333" s="168" t="s">
        <v>1201</v>
      </c>
      <c r="H333" s="168"/>
      <c r="I333" s="168"/>
      <c r="J333" s="168"/>
      <c r="K333" s="168"/>
      <c r="L333" s="168"/>
      <c r="M333" s="168"/>
      <c r="N333" s="168"/>
      <c r="O333" s="168"/>
      <c r="P333" s="168"/>
      <c r="Q333" s="168"/>
      <c r="R333" s="168"/>
      <c r="S333" s="168"/>
      <c r="T333" s="168"/>
      <c r="U333" s="168"/>
      <c r="V333" s="168"/>
      <c r="W333" s="168"/>
      <c r="X333" s="168"/>
      <c r="Y333" s="168"/>
      <c r="Z333" s="168"/>
    </row>
    <row r="334" spans="1:26" customFormat="1">
      <c r="A334" s="168" t="s">
        <v>178</v>
      </c>
      <c r="B334" s="168"/>
      <c r="C334" s="168"/>
      <c r="D334" s="168"/>
      <c r="E334" s="168"/>
      <c r="F334" s="168"/>
      <c r="G334" s="168"/>
      <c r="H334" s="168"/>
      <c r="I334" s="168"/>
      <c r="J334" s="168"/>
      <c r="K334" s="168"/>
      <c r="L334" s="168"/>
      <c r="M334" s="168"/>
      <c r="N334" s="168"/>
      <c r="O334" s="168"/>
      <c r="P334" s="168"/>
      <c r="Q334" s="168"/>
      <c r="R334" s="168"/>
      <c r="S334" s="168"/>
      <c r="T334" s="168"/>
      <c r="U334" s="168"/>
      <c r="V334" s="168"/>
      <c r="W334" s="168"/>
      <c r="X334" s="168"/>
      <c r="Y334" s="168"/>
      <c r="Z334" s="168"/>
    </row>
    <row r="335" spans="1:26" customFormat="1">
      <c r="A335" s="168" t="s">
        <v>73</v>
      </c>
      <c r="B335" s="168" t="s">
        <v>1202</v>
      </c>
      <c r="C335" s="168"/>
      <c r="D335" s="168"/>
      <c r="E335" s="168"/>
      <c r="F335" s="168"/>
      <c r="G335" s="168"/>
      <c r="H335" s="168"/>
      <c r="I335" s="168"/>
      <c r="J335" s="168"/>
      <c r="K335" s="168"/>
      <c r="L335" s="168"/>
      <c r="M335" s="168"/>
      <c r="N335" s="168"/>
      <c r="O335" s="168"/>
      <c r="P335" s="168"/>
      <c r="Q335" s="168"/>
      <c r="R335" s="168"/>
      <c r="S335" s="168"/>
      <c r="T335" s="168"/>
      <c r="U335" s="168"/>
      <c r="V335" s="168"/>
      <c r="W335" s="168"/>
      <c r="X335" s="168"/>
      <c r="Y335" s="168"/>
      <c r="Z335" s="168"/>
    </row>
    <row r="336" spans="1:26" customFormat="1">
      <c r="A336" s="168" t="s">
        <v>1203</v>
      </c>
      <c r="B336" s="168" t="s">
        <v>1204</v>
      </c>
      <c r="C336" s="168"/>
      <c r="D336" s="168"/>
      <c r="E336" s="168"/>
      <c r="F336" s="168"/>
      <c r="G336" s="168"/>
      <c r="H336" s="168"/>
      <c r="I336" s="168"/>
      <c r="J336" s="168"/>
      <c r="K336" s="168"/>
      <c r="L336" s="168"/>
      <c r="M336" s="168"/>
      <c r="N336" s="168"/>
      <c r="O336" s="168"/>
      <c r="P336" s="168"/>
      <c r="Q336" s="168"/>
      <c r="R336" s="168"/>
      <c r="S336" s="168"/>
      <c r="T336" s="168"/>
      <c r="U336" s="168"/>
      <c r="V336" s="168"/>
      <c r="W336" s="168"/>
      <c r="X336" s="168"/>
      <c r="Y336" s="168"/>
      <c r="Z336" s="168"/>
    </row>
    <row r="337" spans="1:26" customFormat="1">
      <c r="A337" s="168"/>
      <c r="B337" s="168"/>
      <c r="C337" s="168"/>
      <c r="D337" s="168"/>
      <c r="E337" s="168"/>
      <c r="F337" s="168"/>
      <c r="G337" s="168"/>
      <c r="H337" s="168"/>
      <c r="I337" s="168"/>
      <c r="J337" s="168"/>
      <c r="K337" s="168"/>
      <c r="L337" s="168"/>
      <c r="M337" s="168"/>
      <c r="N337" s="168"/>
      <c r="O337" s="168"/>
      <c r="P337" s="168"/>
      <c r="Q337" s="168"/>
      <c r="R337" s="168"/>
      <c r="S337" s="168"/>
      <c r="T337" s="168"/>
      <c r="U337" s="168"/>
      <c r="V337" s="168"/>
      <c r="W337" s="168"/>
      <c r="X337" s="168"/>
      <c r="Y337" s="168"/>
      <c r="Z337" s="168"/>
    </row>
    <row r="338" spans="1:26" customFormat="1">
      <c r="A338" s="168" t="s">
        <v>1205</v>
      </c>
      <c r="B338" s="168"/>
      <c r="C338" s="168"/>
      <c r="D338" s="168"/>
      <c r="E338" s="168"/>
      <c r="F338" s="168"/>
      <c r="G338" s="168" t="s">
        <v>1206</v>
      </c>
      <c r="H338" s="168"/>
      <c r="I338" s="168"/>
      <c r="J338" s="168"/>
      <c r="K338" s="168"/>
      <c r="L338" s="168"/>
      <c r="M338" s="168"/>
      <c r="N338" s="168"/>
      <c r="O338" s="168"/>
      <c r="P338" s="168"/>
      <c r="Q338" s="168"/>
      <c r="R338" s="168"/>
      <c r="S338" s="168"/>
      <c r="T338" s="168"/>
      <c r="U338" s="168"/>
      <c r="V338" s="168"/>
      <c r="W338" s="168"/>
      <c r="X338" s="168"/>
      <c r="Y338" s="168"/>
      <c r="Z338" s="168"/>
    </row>
    <row r="339" spans="1:26" customFormat="1">
      <c r="A339" s="168"/>
      <c r="B339" s="168"/>
      <c r="C339" s="168"/>
      <c r="D339" s="168"/>
      <c r="E339" s="168"/>
      <c r="F339" s="168"/>
      <c r="G339" s="168"/>
      <c r="H339" s="168"/>
      <c r="I339" s="168"/>
      <c r="J339" s="168"/>
      <c r="K339" s="168"/>
      <c r="L339" s="168"/>
      <c r="M339" s="168"/>
      <c r="N339" s="168"/>
      <c r="O339" s="168"/>
      <c r="P339" s="168"/>
      <c r="Q339" s="168"/>
      <c r="R339" s="168"/>
      <c r="S339" s="168"/>
      <c r="T339" s="168"/>
      <c r="U339" s="168"/>
      <c r="V339" s="168"/>
      <c r="W339" s="168"/>
      <c r="X339" s="168"/>
      <c r="Y339" s="168"/>
      <c r="Z339" s="168"/>
    </row>
    <row r="340" spans="1:26" customFormat="1">
      <c r="A340" s="167" t="s">
        <v>1207</v>
      </c>
      <c r="B340" s="168"/>
      <c r="C340" s="168"/>
      <c r="D340" s="168"/>
      <c r="E340" s="168"/>
      <c r="F340" s="168"/>
      <c r="G340" s="168"/>
      <c r="H340" s="168"/>
      <c r="I340" s="168"/>
      <c r="J340" s="168"/>
      <c r="K340" s="168"/>
      <c r="L340" s="168"/>
      <c r="M340" s="168"/>
      <c r="N340" s="168"/>
      <c r="O340" s="168"/>
      <c r="P340" s="168"/>
      <c r="Q340" s="168"/>
      <c r="R340" s="168"/>
      <c r="S340" s="168"/>
      <c r="T340" s="168"/>
      <c r="U340" s="168"/>
      <c r="V340" s="168"/>
      <c r="W340" s="168"/>
      <c r="X340" s="168"/>
      <c r="Y340" s="168"/>
      <c r="Z340" s="168"/>
    </row>
    <row r="341" spans="1:26" customFormat="1">
      <c r="A341" s="168"/>
      <c r="B341" s="168"/>
      <c r="C341" s="168"/>
      <c r="D341" s="168"/>
      <c r="E341" s="168"/>
      <c r="F341" s="168"/>
      <c r="G341" s="168"/>
      <c r="H341" s="168"/>
      <c r="I341" s="168"/>
      <c r="J341" s="168"/>
      <c r="K341" s="168"/>
      <c r="L341" s="168"/>
      <c r="M341" s="168"/>
      <c r="N341" s="168"/>
      <c r="O341" s="168"/>
      <c r="P341" s="168"/>
      <c r="Q341" s="168"/>
      <c r="R341" s="168"/>
      <c r="S341" s="168"/>
      <c r="T341" s="168"/>
      <c r="U341" s="168"/>
      <c r="V341" s="168"/>
      <c r="W341" s="168"/>
      <c r="X341" s="168"/>
      <c r="Y341" s="168"/>
      <c r="Z341" s="168"/>
    </row>
    <row r="342" spans="1:26" customFormat="1">
      <c r="A342" s="168" t="s">
        <v>1208</v>
      </c>
      <c r="B342" s="168"/>
      <c r="C342" s="168"/>
      <c r="D342" s="168"/>
      <c r="E342" s="168"/>
      <c r="F342" s="168"/>
      <c r="G342" s="168"/>
      <c r="H342" s="168"/>
      <c r="I342" s="168"/>
      <c r="J342" s="168"/>
      <c r="K342" s="168"/>
      <c r="L342" s="168"/>
      <c r="M342" s="168"/>
      <c r="N342" s="168"/>
      <c r="O342" s="168"/>
      <c r="P342" s="168"/>
      <c r="Q342" s="168"/>
      <c r="R342" s="168"/>
      <c r="S342" s="168"/>
      <c r="T342" s="168"/>
      <c r="U342" s="168"/>
      <c r="V342" s="168"/>
      <c r="W342" s="168"/>
      <c r="X342" s="168"/>
      <c r="Y342" s="168"/>
      <c r="Z342" s="168"/>
    </row>
    <row r="343" spans="1:26" customFormat="1">
      <c r="A343" s="168"/>
      <c r="B343" s="168"/>
      <c r="C343" s="168"/>
      <c r="D343" s="168"/>
      <c r="E343" s="168">
        <v>800</v>
      </c>
      <c r="F343" s="168"/>
      <c r="G343" s="168" t="s">
        <v>1209</v>
      </c>
      <c r="H343" s="168"/>
      <c r="I343" s="168"/>
      <c r="J343" s="168"/>
      <c r="K343" s="168"/>
      <c r="L343" s="168"/>
      <c r="M343" s="168"/>
      <c r="N343" s="168"/>
      <c r="O343" s="168"/>
      <c r="P343" s="168"/>
      <c r="Q343" s="168"/>
      <c r="R343" s="168"/>
      <c r="S343" s="168"/>
      <c r="T343" s="168"/>
      <c r="U343" s="168"/>
      <c r="V343" s="168"/>
      <c r="W343" s="168"/>
      <c r="X343" s="168"/>
      <c r="Y343" s="168"/>
      <c r="Z343" s="168"/>
    </row>
    <row r="344" spans="1:26" customFormat="1">
      <c r="A344" s="168"/>
      <c r="B344" s="168"/>
      <c r="C344" s="168"/>
      <c r="D344" s="168"/>
      <c r="E344" s="168"/>
      <c r="F344" s="168"/>
      <c r="G344" s="168"/>
      <c r="H344" s="168"/>
      <c r="I344" s="168"/>
      <c r="J344" s="168"/>
      <c r="K344" s="168"/>
      <c r="L344" s="168"/>
      <c r="M344" s="168"/>
      <c r="N344" s="168"/>
      <c r="O344" s="168"/>
      <c r="P344" s="168"/>
      <c r="Q344" s="168"/>
      <c r="R344" s="168"/>
      <c r="S344" s="168"/>
      <c r="T344" s="168"/>
      <c r="U344" s="168"/>
      <c r="V344" s="168"/>
      <c r="W344" s="168"/>
      <c r="X344" s="168"/>
      <c r="Y344" s="168"/>
      <c r="Z344" s="168"/>
    </row>
    <row r="345" spans="1:26" customFormat="1">
      <c r="A345" s="167" t="s">
        <v>1210</v>
      </c>
      <c r="B345" s="168"/>
      <c r="C345" s="168"/>
      <c r="D345" s="168"/>
      <c r="E345" s="168"/>
      <c r="F345" s="168"/>
      <c r="G345" s="168"/>
      <c r="H345" s="168"/>
      <c r="I345" s="168"/>
      <c r="J345" s="168"/>
      <c r="K345" s="168"/>
      <c r="L345" s="168"/>
      <c r="M345" s="168"/>
      <c r="N345" s="168"/>
      <c r="O345" s="168"/>
      <c r="P345" s="168"/>
      <c r="Q345" s="168"/>
      <c r="R345" s="168"/>
      <c r="S345" s="168"/>
      <c r="T345" s="168"/>
      <c r="U345" s="168"/>
      <c r="V345" s="168"/>
      <c r="W345" s="168"/>
      <c r="X345" s="168"/>
      <c r="Y345" s="168"/>
      <c r="Z345" s="168"/>
    </row>
    <row r="346" spans="1:26" customFormat="1">
      <c r="A346" s="168"/>
      <c r="B346" s="168"/>
      <c r="C346" s="168"/>
      <c r="D346" s="168"/>
      <c r="E346" s="168"/>
      <c r="F346" s="168"/>
      <c r="G346" s="168" t="s">
        <v>1211</v>
      </c>
      <c r="H346" s="168"/>
      <c r="I346" s="168"/>
      <c r="J346" s="168"/>
      <c r="K346" s="168"/>
      <c r="L346" s="168"/>
      <c r="M346" s="168"/>
      <c r="N346" s="168"/>
      <c r="O346" s="168"/>
      <c r="P346" s="168"/>
      <c r="Q346" s="168"/>
      <c r="R346" s="168"/>
      <c r="S346" s="168"/>
      <c r="T346" s="168"/>
      <c r="U346" s="168"/>
      <c r="V346" s="168"/>
      <c r="W346" s="168"/>
      <c r="X346" s="168"/>
      <c r="Y346" s="168"/>
      <c r="Z346" s="168"/>
    </row>
    <row r="347" spans="1:26" customFormat="1">
      <c r="A347" s="168"/>
      <c r="B347" s="168"/>
      <c r="C347" s="168"/>
      <c r="D347" s="168"/>
      <c r="E347" s="168"/>
      <c r="F347" s="168"/>
      <c r="G347" s="168"/>
      <c r="H347" s="168"/>
      <c r="I347" s="168"/>
      <c r="J347" s="168"/>
      <c r="K347" s="168"/>
      <c r="L347" s="168"/>
      <c r="M347" s="168"/>
      <c r="N347" s="168"/>
      <c r="O347" s="168"/>
      <c r="P347" s="168"/>
      <c r="Q347" s="168"/>
      <c r="R347" s="168"/>
      <c r="S347" s="168"/>
      <c r="T347" s="168"/>
      <c r="U347" s="168"/>
      <c r="V347" s="168"/>
      <c r="W347" s="168"/>
      <c r="X347" s="168"/>
      <c r="Y347" s="168"/>
      <c r="Z347" s="168"/>
    </row>
    <row r="348" spans="1:26" customFormat="1">
      <c r="A348" s="180" t="s">
        <v>1212</v>
      </c>
      <c r="B348" s="180"/>
      <c r="C348" s="180"/>
      <c r="D348" s="180"/>
      <c r="E348" s="180"/>
      <c r="F348" s="180"/>
      <c r="G348" s="66"/>
      <c r="H348" s="180"/>
      <c r="I348" s="168"/>
      <c r="J348" s="168"/>
      <c r="K348" s="168"/>
      <c r="L348" s="168"/>
      <c r="M348" s="168"/>
      <c r="N348" s="168"/>
      <c r="O348" s="168"/>
      <c r="P348" s="168"/>
      <c r="Q348" s="168"/>
      <c r="R348" s="168"/>
      <c r="S348" s="168"/>
      <c r="T348" s="168"/>
      <c r="U348" s="168"/>
      <c r="V348" s="168"/>
      <c r="W348" s="168"/>
      <c r="X348" s="168"/>
      <c r="Y348" s="168"/>
      <c r="Z348" s="168"/>
    </row>
    <row r="349" spans="1:26" customFormat="1" ht="20" customHeight="1">
      <c r="A349" s="312" t="s">
        <v>1245</v>
      </c>
      <c r="B349" s="312"/>
      <c r="C349" s="312"/>
      <c r="D349" s="312"/>
      <c r="E349" s="312"/>
      <c r="F349" s="180"/>
      <c r="G349" s="180"/>
      <c r="H349" s="180"/>
      <c r="I349" s="168"/>
      <c r="J349" s="168"/>
      <c r="K349" s="168"/>
      <c r="L349" s="168"/>
      <c r="M349" s="168"/>
      <c r="N349" s="168"/>
      <c r="O349" s="168"/>
      <c r="P349" s="168"/>
      <c r="Q349" s="168"/>
      <c r="R349" s="168"/>
      <c r="S349" s="168"/>
      <c r="T349" s="168"/>
      <c r="U349" s="168"/>
      <c r="V349" s="168"/>
      <c r="W349" s="168"/>
      <c r="X349" s="168"/>
      <c r="Y349" s="168"/>
      <c r="Z349" s="168"/>
    </row>
    <row r="350" spans="1:26" customFormat="1" ht="20" customHeight="1">
      <c r="A350" s="183"/>
      <c r="B350" s="183"/>
      <c r="C350" s="183"/>
      <c r="D350" s="183"/>
      <c r="E350" s="183"/>
      <c r="F350" s="180"/>
      <c r="G350" s="180"/>
      <c r="H350" s="180"/>
      <c r="I350" s="168"/>
      <c r="J350" s="168"/>
      <c r="K350" s="168"/>
      <c r="L350" s="168"/>
      <c r="M350" s="168"/>
      <c r="N350" s="168"/>
      <c r="O350" s="168"/>
      <c r="P350" s="168"/>
      <c r="Q350" s="168"/>
      <c r="R350" s="168"/>
      <c r="S350" s="168"/>
      <c r="T350" s="168"/>
      <c r="U350" s="168"/>
      <c r="V350" s="168"/>
      <c r="W350" s="168"/>
      <c r="X350" s="168"/>
      <c r="Y350" s="168"/>
      <c r="Z350" s="168"/>
    </row>
    <row r="351" spans="1:26" customFormat="1">
      <c r="A351" s="180" t="s">
        <v>1213</v>
      </c>
      <c r="B351" s="180"/>
      <c r="C351" s="180"/>
      <c r="D351" s="180"/>
      <c r="E351" s="180"/>
      <c r="F351" s="180"/>
      <c r="G351" s="180"/>
      <c r="H351" s="180"/>
      <c r="I351" s="168"/>
      <c r="J351" s="168"/>
      <c r="K351" s="168"/>
      <c r="L351" s="168"/>
      <c r="M351" s="168"/>
      <c r="N351" s="168"/>
      <c r="O351" s="168"/>
      <c r="P351" s="168"/>
      <c r="Q351" s="168"/>
      <c r="R351" s="168"/>
      <c r="S351" s="168"/>
      <c r="T351" s="168"/>
      <c r="U351" s="168"/>
      <c r="V351" s="168"/>
      <c r="W351" s="168"/>
      <c r="X351" s="168"/>
      <c r="Y351" s="168"/>
      <c r="Z351" s="168"/>
    </row>
    <row r="352" spans="1:26" customFormat="1">
      <c r="A352" s="180" t="s">
        <v>1246</v>
      </c>
      <c r="B352" s="180"/>
      <c r="C352" s="180"/>
      <c r="D352" s="180"/>
      <c r="E352" s="180"/>
      <c r="F352" s="180"/>
      <c r="G352" s="180"/>
      <c r="H352" s="180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68"/>
      <c r="B353" s="168"/>
      <c r="C353" s="168"/>
      <c r="D353" s="168"/>
      <c r="E353" s="168"/>
      <c r="F353" s="168"/>
      <c r="G353" s="168"/>
      <c r="H353" s="168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8" t="s">
        <v>1247</v>
      </c>
      <c r="B354" s="168"/>
      <c r="C354" s="168"/>
      <c r="D354" s="168"/>
      <c r="E354" s="168"/>
      <c r="F354" s="168"/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8"/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68"/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84" t="s">
        <v>1214</v>
      </c>
      <c r="B357" s="185"/>
      <c r="C357" s="185"/>
      <c r="D357" s="185"/>
      <c r="E357" s="185"/>
      <c r="F357" s="185"/>
      <c r="G357" s="185"/>
      <c r="H357" s="185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8" t="s">
        <v>1215</v>
      </c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8" t="s">
        <v>1216</v>
      </c>
      <c r="B359" s="168"/>
      <c r="C359" s="168"/>
      <c r="D359" s="168"/>
      <c r="E359" s="168"/>
      <c r="F359" s="168"/>
      <c r="G359" s="168"/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8" t="s">
        <v>1217</v>
      </c>
      <c r="B360" s="168"/>
      <c r="C360" s="168"/>
      <c r="D360" s="168"/>
      <c r="E360" s="168"/>
      <c r="F360" s="168"/>
      <c r="G360" s="168"/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68" t="s">
        <v>1218</v>
      </c>
      <c r="B361" s="168"/>
      <c r="C361" s="168"/>
      <c r="D361" s="168"/>
      <c r="E361" s="168"/>
      <c r="F361" s="168"/>
      <c r="G361" s="168"/>
      <c r="H361" s="168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68" t="s">
        <v>1219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 t="s">
        <v>1220</v>
      </c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168"/>
      <c r="B364" s="168"/>
      <c r="C364" s="168"/>
      <c r="D364" s="168"/>
      <c r="E364" s="168"/>
      <c r="F364" s="168"/>
      <c r="G364" s="168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184" t="s">
        <v>1221</v>
      </c>
      <c r="B365" s="185"/>
      <c r="C365" s="185"/>
      <c r="D365" s="185"/>
      <c r="E365" s="185"/>
      <c r="F365" s="185"/>
      <c r="G365" s="185"/>
      <c r="H365" s="185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168" t="s">
        <v>1222</v>
      </c>
      <c r="B366" s="168"/>
      <c r="C366" s="168"/>
      <c r="D366" s="168"/>
      <c r="E366" s="168"/>
      <c r="F366" s="168"/>
      <c r="G366" s="168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168"/>
      <c r="B367" s="168"/>
      <c r="C367" s="168"/>
      <c r="D367" s="168"/>
      <c r="E367" s="168"/>
      <c r="F367" s="168"/>
      <c r="G367" s="168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313"/>
      <c r="B368" s="311"/>
      <c r="C368" s="311"/>
      <c r="D368" s="311"/>
      <c r="E368" s="311"/>
      <c r="F368" s="311"/>
      <c r="G368" s="311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311"/>
      <c r="B369" s="311"/>
      <c r="C369" s="311"/>
      <c r="D369" s="311"/>
      <c r="E369" s="311"/>
      <c r="F369" s="311"/>
      <c r="G369" s="311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311"/>
      <c r="B370" s="311"/>
      <c r="C370" s="311"/>
      <c r="D370" s="311"/>
      <c r="E370" s="311"/>
      <c r="F370" s="311"/>
      <c r="G370" s="311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311"/>
      <c r="B371" s="311"/>
      <c r="C371" s="311"/>
      <c r="D371" s="311"/>
      <c r="E371" s="311"/>
      <c r="F371" s="311"/>
      <c r="G371" s="311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311"/>
      <c r="B372" s="311"/>
      <c r="C372" s="311"/>
      <c r="D372" s="311"/>
      <c r="E372" s="311"/>
      <c r="F372" s="311"/>
      <c r="G372" s="311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311"/>
      <c r="B373" s="311"/>
      <c r="C373" s="311"/>
      <c r="D373" s="311"/>
      <c r="E373" s="311"/>
      <c r="F373" s="311"/>
      <c r="G373" s="311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311"/>
      <c r="B374" s="311"/>
      <c r="C374" s="311"/>
      <c r="D374" s="311"/>
      <c r="E374" s="311"/>
      <c r="F374" s="311"/>
      <c r="G374" s="311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311"/>
      <c r="B375" s="311"/>
      <c r="C375" s="311"/>
      <c r="D375" s="311"/>
      <c r="E375" s="311"/>
      <c r="F375" s="311"/>
      <c r="G375" s="311"/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311"/>
      <c r="B376" s="311"/>
      <c r="C376" s="311"/>
      <c r="D376" s="311"/>
      <c r="E376" s="311"/>
      <c r="F376" s="311"/>
      <c r="G376" s="311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311"/>
      <c r="B377" s="311"/>
      <c r="C377" s="311"/>
      <c r="D377" s="311"/>
      <c r="E377" s="311"/>
      <c r="F377" s="311"/>
      <c r="G377" s="311"/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8" spans="1:26" customFormat="1">
      <c r="A378" s="311"/>
      <c r="B378" s="311"/>
      <c r="C378" s="311"/>
      <c r="D378" s="311"/>
      <c r="E378" s="311"/>
      <c r="F378" s="311"/>
      <c r="G378" s="311"/>
      <c r="H378" s="168"/>
      <c r="I378" s="168"/>
      <c r="J378" s="168"/>
      <c r="K378" s="168"/>
      <c r="L378" s="168"/>
      <c r="M378" s="168"/>
      <c r="N378" s="168"/>
      <c r="O378" s="168"/>
      <c r="P378" s="168"/>
      <c r="Q378" s="168"/>
      <c r="R378" s="168"/>
      <c r="S378" s="168"/>
      <c r="T378" s="168"/>
      <c r="U378" s="168"/>
      <c r="V378" s="168"/>
      <c r="W378" s="168"/>
      <c r="X378" s="168"/>
      <c r="Y378" s="168"/>
      <c r="Z378" s="168"/>
    </row>
    <row r="379" spans="1:26" customFormat="1">
      <c r="A379" s="311"/>
      <c r="B379" s="311"/>
      <c r="C379" s="311"/>
      <c r="D379" s="311"/>
      <c r="E379" s="311"/>
      <c r="F379" s="311"/>
      <c r="G379" s="311"/>
      <c r="H379" s="168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311"/>
      <c r="B380" s="311"/>
      <c r="C380" s="311"/>
      <c r="D380" s="311"/>
      <c r="E380" s="311"/>
      <c r="F380" s="311"/>
      <c r="G380" s="311"/>
      <c r="H380" s="168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311"/>
      <c r="B381" s="311"/>
      <c r="C381" s="311"/>
      <c r="D381" s="311"/>
      <c r="E381" s="311"/>
      <c r="F381" s="311"/>
      <c r="G381" s="311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311"/>
      <c r="B382" s="311"/>
      <c r="C382" s="311"/>
      <c r="D382" s="311"/>
      <c r="E382" s="311"/>
      <c r="F382" s="311"/>
      <c r="G382" s="311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311"/>
      <c r="B383" s="311"/>
      <c r="C383" s="311"/>
      <c r="D383" s="311"/>
      <c r="E383" s="311"/>
      <c r="F383" s="311"/>
      <c r="G383" s="311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311"/>
      <c r="B384" s="311"/>
      <c r="C384" s="311"/>
      <c r="D384" s="311"/>
      <c r="E384" s="311"/>
      <c r="F384" s="311"/>
      <c r="G384" s="311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311"/>
      <c r="B385" s="311"/>
      <c r="C385" s="311"/>
      <c r="D385" s="311"/>
      <c r="E385" s="311"/>
      <c r="F385" s="311"/>
      <c r="G385" s="311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311"/>
      <c r="B386" s="311"/>
      <c r="C386" s="311"/>
      <c r="D386" s="311"/>
      <c r="E386" s="311"/>
      <c r="F386" s="311"/>
      <c r="G386" s="311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168" t="s">
        <v>1223</v>
      </c>
      <c r="B387" s="168"/>
      <c r="C387" s="168"/>
      <c r="D387" s="168"/>
      <c r="E387" s="168"/>
      <c r="F387" s="168"/>
      <c r="G387" s="168"/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168" t="s">
        <v>1224</v>
      </c>
      <c r="B388" s="168"/>
      <c r="C388" s="168"/>
      <c r="D388" s="168"/>
      <c r="E388" s="168"/>
      <c r="F388" s="168"/>
      <c r="G388" s="168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168"/>
      <c r="B389" s="168"/>
      <c r="C389" s="168"/>
      <c r="D389" s="168"/>
      <c r="E389" s="168"/>
      <c r="F389" s="168"/>
      <c r="G389" s="168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167" t="s">
        <v>1188</v>
      </c>
      <c r="B390" s="168"/>
      <c r="C390" s="168"/>
      <c r="D390" s="168"/>
      <c r="E390" s="168"/>
      <c r="F390" s="168"/>
      <c r="G390" s="168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167"/>
      <c r="B391" s="168"/>
      <c r="C391" s="168"/>
      <c r="D391" s="168"/>
      <c r="E391" s="168"/>
      <c r="F391" s="168" t="s">
        <v>1189</v>
      </c>
      <c r="G391" s="168" t="s">
        <v>1190</v>
      </c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167"/>
      <c r="B392" s="168"/>
      <c r="C392" s="168"/>
      <c r="D392" s="168"/>
      <c r="E392" s="168"/>
      <c r="F392" s="168"/>
      <c r="G392" s="168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167" t="s">
        <v>1225</v>
      </c>
      <c r="B393" s="168"/>
      <c r="C393" s="168"/>
      <c r="D393" s="168"/>
      <c r="E393" s="168"/>
      <c r="F393" s="168"/>
      <c r="G393" s="168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167" t="s">
        <v>1248</v>
      </c>
      <c r="B394" s="168"/>
      <c r="C394" s="168"/>
      <c r="D394" s="168"/>
      <c r="E394" s="168"/>
      <c r="F394" s="168"/>
      <c r="G394" s="168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167" t="s">
        <v>1226</v>
      </c>
      <c r="B395" s="168"/>
      <c r="C395" s="168"/>
      <c r="D395" s="168"/>
      <c r="E395" s="168"/>
      <c r="F395" s="168"/>
      <c r="G395" s="168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167" t="s">
        <v>1227</v>
      </c>
      <c r="B396" s="168"/>
      <c r="C396" s="168"/>
      <c r="D396" s="168"/>
      <c r="E396" s="168"/>
      <c r="F396" s="168"/>
      <c r="G396" s="168"/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167"/>
      <c r="B397" s="168"/>
      <c r="C397" s="168"/>
      <c r="D397" s="168"/>
      <c r="E397" s="168"/>
      <c r="F397" s="168" t="s">
        <v>1228</v>
      </c>
      <c r="G397" s="168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167"/>
      <c r="B398" s="168"/>
      <c r="C398" s="168"/>
      <c r="D398" s="168"/>
      <c r="E398" s="168"/>
      <c r="F398" s="168"/>
      <c r="G398" s="168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167" t="s">
        <v>1229</v>
      </c>
      <c r="B399" s="168"/>
      <c r="C399" s="168"/>
      <c r="D399" s="168"/>
      <c r="E399" s="168"/>
      <c r="F399" s="168"/>
      <c r="G399" s="168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67"/>
      <c r="B400" s="168" t="s">
        <v>1230</v>
      </c>
      <c r="C400" s="168"/>
      <c r="D400" s="168"/>
      <c r="E400" s="168"/>
      <c r="F400" s="168" t="s">
        <v>1231</v>
      </c>
      <c r="G400" s="168" t="s">
        <v>1232</v>
      </c>
      <c r="H400" s="168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68"/>
      <c r="B401" s="168"/>
      <c r="C401" s="168"/>
      <c r="D401" s="168"/>
      <c r="E401" s="168"/>
      <c r="F401" s="168"/>
      <c r="G401" s="168"/>
      <c r="H401" s="168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A402" s="181" t="s">
        <v>1233</v>
      </c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168"/>
      <c r="B403" s="168"/>
      <c r="C403" s="168"/>
      <c r="D403" s="168"/>
      <c r="E403" s="168"/>
      <c r="F403" s="168"/>
      <c r="G403" s="168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184" t="s">
        <v>1234</v>
      </c>
      <c r="B404" s="185"/>
      <c r="C404" s="185"/>
      <c r="D404" s="185"/>
      <c r="E404" s="185"/>
      <c r="F404" s="185"/>
      <c r="G404" s="185"/>
      <c r="H404" s="185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185" t="s">
        <v>1235</v>
      </c>
      <c r="B405" s="185"/>
      <c r="C405" s="185"/>
      <c r="D405" s="185"/>
      <c r="E405" s="185"/>
      <c r="F405" s="185"/>
      <c r="G405" s="185"/>
      <c r="H405" s="185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B406" s="168"/>
      <c r="C406" s="168"/>
      <c r="D406" s="168"/>
      <c r="E406" s="168"/>
      <c r="F406" s="168"/>
      <c r="G406" s="168"/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310"/>
      <c r="B407" s="311"/>
      <c r="C407" s="311"/>
      <c r="D407" s="311"/>
      <c r="E407" s="311"/>
      <c r="F407" s="311"/>
      <c r="G407" s="311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311"/>
      <c r="B408" s="311"/>
      <c r="C408" s="311"/>
      <c r="D408" s="311"/>
      <c r="E408" s="311"/>
      <c r="F408" s="311"/>
      <c r="G408" s="311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311"/>
      <c r="B409" s="311"/>
      <c r="C409" s="311"/>
      <c r="D409" s="311"/>
      <c r="E409" s="311"/>
      <c r="F409" s="311"/>
      <c r="G409" s="311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311"/>
      <c r="B410" s="311"/>
      <c r="C410" s="311"/>
      <c r="D410" s="311"/>
      <c r="E410" s="311"/>
      <c r="F410" s="311"/>
      <c r="G410" s="311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311"/>
      <c r="B411" s="311"/>
      <c r="C411" s="311"/>
      <c r="D411" s="311"/>
      <c r="E411" s="311"/>
      <c r="F411" s="311"/>
      <c r="G411" s="311"/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311"/>
      <c r="B412" s="311"/>
      <c r="C412" s="311"/>
      <c r="D412" s="311"/>
      <c r="E412" s="311"/>
      <c r="F412" s="311"/>
      <c r="G412" s="311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311"/>
      <c r="B413" s="311"/>
      <c r="C413" s="311"/>
      <c r="D413" s="311"/>
      <c r="E413" s="311"/>
      <c r="F413" s="311"/>
      <c r="G413" s="311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311"/>
      <c r="B414" s="311"/>
      <c r="C414" s="311"/>
      <c r="D414" s="311"/>
      <c r="E414" s="311"/>
      <c r="F414" s="311"/>
      <c r="G414" s="311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311"/>
      <c r="B415" s="311"/>
      <c r="C415" s="311"/>
      <c r="D415" s="311"/>
      <c r="E415" s="311"/>
      <c r="F415" s="311"/>
      <c r="G415" s="311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311"/>
      <c r="B416" s="311"/>
      <c r="C416" s="311"/>
      <c r="D416" s="311"/>
      <c r="E416" s="311"/>
      <c r="F416" s="311"/>
      <c r="G416" s="311"/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311"/>
      <c r="B417" s="311"/>
      <c r="C417" s="311"/>
      <c r="D417" s="311"/>
      <c r="E417" s="311"/>
      <c r="F417" s="311"/>
      <c r="G417" s="311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311"/>
      <c r="B418" s="311"/>
      <c r="C418" s="311"/>
      <c r="D418" s="311"/>
      <c r="E418" s="311"/>
      <c r="F418" s="311"/>
      <c r="G418" s="311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311"/>
      <c r="B419" s="311"/>
      <c r="C419" s="311"/>
      <c r="D419" s="311"/>
      <c r="E419" s="311"/>
      <c r="F419" s="311"/>
      <c r="G419" s="311"/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311"/>
      <c r="B420" s="311"/>
      <c r="C420" s="311"/>
      <c r="D420" s="311"/>
      <c r="E420" s="311"/>
      <c r="F420" s="311"/>
      <c r="G420" s="311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311"/>
      <c r="B421" s="311"/>
      <c r="C421" s="311"/>
      <c r="D421" s="311"/>
      <c r="E421" s="311"/>
      <c r="F421" s="311"/>
      <c r="G421" s="311"/>
      <c r="H421" s="168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>
      <c r="A422" s="311"/>
      <c r="B422" s="311"/>
      <c r="C422" s="311"/>
      <c r="D422" s="311"/>
      <c r="E422" s="311"/>
      <c r="F422" s="311"/>
      <c r="G422" s="311"/>
      <c r="H422" s="168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>
      <c r="A423" s="311"/>
      <c r="B423" s="311"/>
      <c r="C423" s="311"/>
      <c r="D423" s="311"/>
      <c r="E423" s="311"/>
      <c r="F423" s="311"/>
      <c r="G423" s="311"/>
      <c r="H423" s="168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311"/>
      <c r="B424" s="311"/>
      <c r="C424" s="311"/>
      <c r="D424" s="311"/>
      <c r="E424" s="311"/>
      <c r="F424" s="311"/>
      <c r="G424" s="311"/>
      <c r="H424" s="168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311"/>
      <c r="B425" s="311"/>
      <c r="C425" s="311"/>
      <c r="D425" s="311"/>
      <c r="E425" s="311"/>
      <c r="F425" s="311"/>
      <c r="G425" s="311"/>
      <c r="H425" s="168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311"/>
      <c r="B426" s="311"/>
      <c r="C426" s="311"/>
      <c r="D426" s="311"/>
      <c r="E426" s="311"/>
      <c r="F426" s="311"/>
      <c r="G426" s="311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311"/>
      <c r="B427" s="311"/>
      <c r="C427" s="311"/>
      <c r="D427" s="311"/>
      <c r="E427" s="311"/>
      <c r="F427" s="311"/>
      <c r="G427" s="311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311"/>
      <c r="B428" s="311"/>
      <c r="C428" s="311"/>
      <c r="D428" s="311"/>
      <c r="E428" s="311"/>
      <c r="F428" s="311"/>
      <c r="G428" s="311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 t="s">
        <v>1236</v>
      </c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68"/>
      <c r="B430" s="168"/>
      <c r="C430" s="168"/>
      <c r="D430" s="168"/>
      <c r="E430" s="182" t="s">
        <v>1237</v>
      </c>
      <c r="F430" s="168"/>
      <c r="G430" s="168"/>
      <c r="H430" s="168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/>
      <c r="B431" s="168"/>
      <c r="C431" s="168"/>
      <c r="D431" s="168"/>
      <c r="E431" s="169" t="s">
        <v>1238</v>
      </c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 t="s">
        <v>92</v>
      </c>
      <c r="B432" s="168"/>
      <c r="C432" s="168"/>
      <c r="D432" s="168"/>
      <c r="E432" s="168"/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 t="s">
        <v>1239</v>
      </c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1240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/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6" spans="1:26" customFormat="1">
      <c r="A436" s="168"/>
      <c r="B436" s="168"/>
      <c r="C436" s="170">
        <f>(1600-700)/1800</f>
        <v>0.5</v>
      </c>
      <c r="D436" s="168"/>
      <c r="E436" s="168" t="s">
        <v>1241</v>
      </c>
      <c r="F436" s="168"/>
      <c r="G436" s="168"/>
      <c r="H436" s="168"/>
      <c r="I436" s="168"/>
      <c r="J436" s="168"/>
      <c r="K436" s="168"/>
      <c r="L436" s="168"/>
      <c r="M436" s="168"/>
      <c r="N436" s="168"/>
      <c r="O436" s="168"/>
      <c r="P436" s="168"/>
      <c r="Q436" s="168"/>
      <c r="R436" s="168"/>
      <c r="S436" s="168"/>
      <c r="T436" s="168"/>
      <c r="U436" s="168"/>
      <c r="V436" s="168"/>
      <c r="W436" s="168"/>
      <c r="X436" s="168"/>
      <c r="Y436" s="168"/>
      <c r="Z436" s="168"/>
    </row>
    <row r="437" spans="1:26" customFormat="1">
      <c r="A437" s="168"/>
      <c r="B437" s="168"/>
      <c r="C437" s="168"/>
      <c r="D437" s="168"/>
      <c r="E437" s="168"/>
      <c r="F437" s="168"/>
      <c r="G437" s="168"/>
      <c r="H437" s="168"/>
      <c r="I437" s="168"/>
      <c r="J437" s="168"/>
      <c r="K437" s="168"/>
      <c r="L437" s="168"/>
      <c r="M437" s="168"/>
      <c r="N437" s="168"/>
      <c r="O437" s="168"/>
      <c r="P437" s="168"/>
      <c r="Q437" s="168"/>
      <c r="R437" s="168"/>
      <c r="S437" s="168"/>
      <c r="T437" s="168"/>
      <c r="U437" s="168"/>
      <c r="V437" s="168"/>
      <c r="W437" s="168"/>
      <c r="X437" s="168"/>
      <c r="Y437" s="168"/>
      <c r="Z437" s="168"/>
    </row>
    <row r="438" spans="1:26" customFormat="1">
      <c r="A438" s="168" t="s">
        <v>1242</v>
      </c>
      <c r="B438" s="168"/>
      <c r="C438" s="168"/>
      <c r="D438" s="168"/>
      <c r="E438" s="168"/>
      <c r="F438" s="168"/>
      <c r="G438" s="168"/>
      <c r="H438" s="168"/>
      <c r="I438" s="168"/>
      <c r="J438" s="168"/>
      <c r="K438" s="168"/>
      <c r="L438" s="168"/>
      <c r="M438" s="168"/>
      <c r="N438" s="168"/>
      <c r="O438" s="168"/>
      <c r="P438" s="168"/>
      <c r="Q438" s="168"/>
      <c r="R438" s="168"/>
      <c r="S438" s="168"/>
      <c r="T438" s="168"/>
      <c r="U438" s="168"/>
      <c r="V438" s="168"/>
      <c r="W438" s="168"/>
      <c r="X438" s="168"/>
      <c r="Y438" s="168"/>
      <c r="Z438" s="168"/>
    </row>
    <row r="439" spans="1:26" customFormat="1">
      <c r="A439" s="168" t="s">
        <v>1243</v>
      </c>
      <c r="B439" s="168"/>
      <c r="C439" s="168"/>
      <c r="D439" s="168"/>
      <c r="E439" s="168"/>
      <c r="F439" s="168"/>
      <c r="G439" s="168"/>
      <c r="H439" s="168"/>
      <c r="I439" s="168"/>
      <c r="J439" s="168"/>
      <c r="K439" s="168"/>
      <c r="L439" s="168"/>
      <c r="M439" s="168"/>
      <c r="N439" s="168"/>
      <c r="O439" s="168"/>
      <c r="P439" s="168"/>
      <c r="Q439" s="168"/>
      <c r="R439" s="168"/>
      <c r="S439" s="168"/>
      <c r="T439" s="168"/>
      <c r="U439" s="168"/>
      <c r="V439" s="168"/>
      <c r="W439" s="168"/>
      <c r="X439" s="168"/>
      <c r="Y439" s="168"/>
      <c r="Z439" s="168"/>
    </row>
    <row r="441" spans="1:26">
      <c r="A441" s="165" t="s">
        <v>1262</v>
      </c>
      <c r="B441" s="165"/>
      <c r="C441" s="165"/>
      <c r="D441" s="165"/>
      <c r="E441" s="165"/>
      <c r="F441" s="165"/>
      <c r="G441" s="165"/>
      <c r="H441" s="165" t="s">
        <v>3319</v>
      </c>
    </row>
    <row r="459" spans="1:7">
      <c r="A459" s="168" t="s">
        <v>1263</v>
      </c>
      <c r="B459" s="168" t="s">
        <v>1264</v>
      </c>
      <c r="C459" s="168"/>
      <c r="D459" s="168"/>
      <c r="E459" s="168"/>
      <c r="F459" s="168"/>
      <c r="G459" s="168"/>
    </row>
    <row r="460" spans="1:7">
      <c r="A460" s="167" t="s">
        <v>1265</v>
      </c>
      <c r="B460" s="168" t="s">
        <v>1266</v>
      </c>
      <c r="C460" s="168"/>
      <c r="D460" s="168"/>
      <c r="E460" s="168"/>
      <c r="F460" s="168"/>
      <c r="G460" s="168"/>
    </row>
    <row r="461" spans="1:7">
      <c r="A461" s="168"/>
      <c r="B461" s="168" t="s">
        <v>1267</v>
      </c>
      <c r="C461" s="168"/>
      <c r="D461" s="168"/>
      <c r="E461" s="168"/>
      <c r="F461" s="168"/>
      <c r="G461" s="168"/>
    </row>
    <row r="462" spans="1:7">
      <c r="A462" s="168"/>
      <c r="B462" s="168" t="s">
        <v>1268</v>
      </c>
      <c r="C462" s="168"/>
      <c r="D462" s="168"/>
      <c r="E462" s="168"/>
      <c r="F462" s="168"/>
      <c r="G462" s="168"/>
    </row>
    <row r="463" spans="1:7">
      <c r="A463" s="168"/>
      <c r="B463" s="168"/>
      <c r="C463" s="168"/>
      <c r="D463" s="168"/>
      <c r="E463" s="168"/>
      <c r="F463" s="168"/>
      <c r="G463" s="168"/>
    </row>
    <row r="464" spans="1:7">
      <c r="A464" s="168" t="s">
        <v>1269</v>
      </c>
      <c r="B464" s="168" t="s">
        <v>1270</v>
      </c>
      <c r="C464" s="168"/>
      <c r="D464" s="168"/>
      <c r="E464" s="168"/>
      <c r="F464" s="168"/>
      <c r="G464" s="168"/>
    </row>
    <row r="465" spans="1:8">
      <c r="A465" s="167" t="s">
        <v>1265</v>
      </c>
      <c r="B465" s="168" t="s">
        <v>1271</v>
      </c>
      <c r="C465" s="168"/>
      <c r="D465" s="168"/>
      <c r="E465" s="168"/>
      <c r="F465" s="168"/>
      <c r="G465" s="168"/>
    </row>
    <row r="466" spans="1:8">
      <c r="A466" s="168"/>
      <c r="B466" s="168" t="s">
        <v>1272</v>
      </c>
      <c r="C466" s="168"/>
      <c r="D466" s="168"/>
      <c r="E466" s="168"/>
      <c r="F466" s="168"/>
      <c r="G466" s="168"/>
    </row>
    <row r="467" spans="1:8">
      <c r="A467" s="167"/>
      <c r="B467" s="168" t="s">
        <v>1273</v>
      </c>
      <c r="C467" s="167"/>
      <c r="D467" s="167"/>
      <c r="E467" s="167"/>
      <c r="F467" s="167"/>
      <c r="G467" s="167"/>
    </row>
    <row r="469" spans="1:8">
      <c r="A469" s="1" t="s">
        <v>1313</v>
      </c>
    </row>
    <row r="471" spans="1:8">
      <c r="A471" s="165" t="s">
        <v>1925</v>
      </c>
      <c r="B471" s="165"/>
      <c r="C471" s="165"/>
      <c r="D471" s="165"/>
      <c r="E471" s="165"/>
      <c r="F471" s="165"/>
      <c r="G471" s="165"/>
      <c r="H471" s="165" t="s">
        <v>3319</v>
      </c>
    </row>
    <row r="490" spans="9:9">
      <c r="I490" s="1" t="s">
        <v>1926</v>
      </c>
    </row>
    <row r="493" spans="9:9">
      <c r="I493" s="1" t="s">
        <v>1927</v>
      </c>
    </row>
    <row r="497" spans="9:9">
      <c r="I497" s="1" t="s">
        <v>1928</v>
      </c>
    </row>
    <row r="522" spans="2:12">
      <c r="C522" s="21"/>
      <c r="D522" s="21" t="s">
        <v>1930</v>
      </c>
      <c r="E522" s="21" t="s">
        <v>1931</v>
      </c>
      <c r="F522" s="21" t="s">
        <v>81</v>
      </c>
      <c r="G522" s="21" t="s">
        <v>179</v>
      </c>
    </row>
    <row r="523" spans="2:12">
      <c r="B523" s="1" t="s">
        <v>1929</v>
      </c>
      <c r="C523" s="21">
        <v>120</v>
      </c>
      <c r="D523" s="21">
        <v>20</v>
      </c>
      <c r="E523" s="21">
        <v>10</v>
      </c>
      <c r="F523" s="21">
        <f>C523/D523</f>
        <v>6</v>
      </c>
      <c r="G523" s="21">
        <f>C523/E523</f>
        <v>12</v>
      </c>
    </row>
    <row r="524" spans="2:12">
      <c r="B524" s="1" t="s">
        <v>1932</v>
      </c>
      <c r="C524" s="21">
        <v>40</v>
      </c>
      <c r="D524" s="21">
        <v>5</v>
      </c>
      <c r="E524" s="21">
        <v>5</v>
      </c>
      <c r="F524" s="21">
        <f>C524/D524</f>
        <v>8</v>
      </c>
      <c r="G524" s="21">
        <f>C524/E524</f>
        <v>8</v>
      </c>
      <c r="L524" s="1" t="s">
        <v>1933</v>
      </c>
    </row>
    <row r="525" spans="2:12">
      <c r="L525" s="1" t="s">
        <v>1934</v>
      </c>
    </row>
    <row r="527" spans="2:12">
      <c r="J527" s="1" t="s">
        <v>1935</v>
      </c>
    </row>
    <row r="528" spans="2:12">
      <c r="J528" s="1" t="s">
        <v>1936</v>
      </c>
    </row>
    <row r="529" spans="10:12">
      <c r="J529" s="1" t="s">
        <v>1937</v>
      </c>
    </row>
    <row r="530" spans="10:12">
      <c r="L530" s="1" t="s">
        <v>1938</v>
      </c>
    </row>
  </sheetData>
  <mergeCells count="4">
    <mergeCell ref="A309:G326"/>
    <mergeCell ref="A368:G386"/>
    <mergeCell ref="A407:G428"/>
    <mergeCell ref="A349:E349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06E3C0-4CD9-3649-8F57-3E275A82F1D7}">
  <dimension ref="A1:T162"/>
  <sheetViews>
    <sheetView showGridLines="0" rightToLeft="1" topLeftCell="A148" zoomScale="140" zoomScaleNormal="140" workbookViewId="0">
      <selection activeCell="P136" sqref="P136"/>
    </sheetView>
  </sheetViews>
  <sheetFormatPr baseColWidth="10" defaultRowHeight="16"/>
  <cols>
    <col min="1" max="16384" width="10.83203125" style="1"/>
  </cols>
  <sheetData>
    <row r="1" spans="1:20">
      <c r="A1" s="66" t="s">
        <v>3348</v>
      </c>
      <c r="B1" s="66"/>
      <c r="C1" s="66"/>
      <c r="D1" s="66"/>
      <c r="E1" s="66"/>
      <c r="F1" s="66"/>
      <c r="G1" s="66"/>
      <c r="H1" s="66"/>
      <c r="I1" s="66"/>
    </row>
    <row r="3" spans="1:20" ht="17" thickBot="1">
      <c r="A3" s="1" t="s">
        <v>3354</v>
      </c>
    </row>
    <row r="4" spans="1:20">
      <c r="A4" s="4" t="s">
        <v>3349</v>
      </c>
      <c r="B4" s="5"/>
      <c r="C4" s="5"/>
      <c r="D4" s="5"/>
      <c r="E4" s="5"/>
      <c r="F4" s="5"/>
      <c r="G4" s="5"/>
      <c r="H4" s="5"/>
      <c r="I4" s="6"/>
    </row>
    <row r="5" spans="1:20">
      <c r="A5" s="7" t="s">
        <v>3350</v>
      </c>
      <c r="B5" s="318"/>
      <c r="C5" s="318"/>
      <c r="D5" s="318"/>
      <c r="E5" s="318"/>
      <c r="F5" s="318"/>
      <c r="G5" s="318"/>
      <c r="H5" s="318"/>
      <c r="I5" s="8"/>
    </row>
    <row r="6" spans="1:20">
      <c r="A6" s="7" t="s">
        <v>3351</v>
      </c>
      <c r="B6" s="318"/>
      <c r="C6" s="318"/>
      <c r="D6" s="318"/>
      <c r="E6" s="318"/>
      <c r="F6" s="318"/>
      <c r="G6" s="318"/>
      <c r="H6" s="318"/>
      <c r="I6" s="8"/>
    </row>
    <row r="7" spans="1:20">
      <c r="A7" s="7" t="s">
        <v>3352</v>
      </c>
      <c r="B7" s="318"/>
      <c r="C7" s="318"/>
      <c r="D7" s="318"/>
      <c r="E7" s="318"/>
      <c r="F7" s="318"/>
      <c r="G7" s="318"/>
      <c r="H7" s="318"/>
      <c r="I7" s="8"/>
    </row>
    <row r="8" spans="1:20" ht="17" thickBot="1">
      <c r="A8" s="9" t="s">
        <v>3353</v>
      </c>
      <c r="B8" s="10"/>
      <c r="C8" s="10"/>
      <c r="D8" s="10"/>
      <c r="E8" s="10"/>
      <c r="F8" s="10"/>
      <c r="G8" s="10"/>
      <c r="H8" s="10"/>
      <c r="I8" s="11"/>
    </row>
    <row r="11" spans="1:20">
      <c r="A11" s="66" t="s">
        <v>3343</v>
      </c>
      <c r="B11" s="66"/>
      <c r="C11" s="66"/>
      <c r="D11" s="66"/>
      <c r="E11" s="66"/>
      <c r="F11" s="66"/>
      <c r="G11" s="66"/>
      <c r="H11" s="66"/>
      <c r="I11" s="66"/>
    </row>
    <row r="13" spans="1:20">
      <c r="K13" s="197" t="s">
        <v>3355</v>
      </c>
      <c r="L13" s="157" t="s">
        <v>3359</v>
      </c>
      <c r="M13" s="197" t="s">
        <v>3152</v>
      </c>
      <c r="N13" s="157"/>
      <c r="O13" s="157"/>
      <c r="P13" s="157"/>
      <c r="Q13" s="157"/>
      <c r="R13" s="157"/>
      <c r="S13" s="157"/>
      <c r="T13" s="157"/>
    </row>
    <row r="14" spans="1:20">
      <c r="K14" s="21" t="s">
        <v>2723</v>
      </c>
      <c r="L14" s="21" t="s">
        <v>1511</v>
      </c>
      <c r="M14" s="1" t="s">
        <v>3377</v>
      </c>
    </row>
    <row r="15" spans="1:20">
      <c r="M15" s="1" t="s">
        <v>3378</v>
      </c>
    </row>
    <row r="16" spans="1:20">
      <c r="M16" s="1" t="s">
        <v>3379</v>
      </c>
    </row>
    <row r="18" spans="1:20">
      <c r="K18" s="21" t="s">
        <v>2724</v>
      </c>
      <c r="L18" s="21" t="s">
        <v>898</v>
      </c>
      <c r="M18" s="1" t="s">
        <v>3380</v>
      </c>
    </row>
    <row r="19" spans="1:20">
      <c r="M19" s="1" t="s">
        <v>3381</v>
      </c>
    </row>
    <row r="20" spans="1:20">
      <c r="M20" s="1" t="s">
        <v>3382</v>
      </c>
      <c r="N20" s="1" t="s">
        <v>3383</v>
      </c>
    </row>
    <row r="21" spans="1:20">
      <c r="M21" s="1" t="s">
        <v>3384</v>
      </c>
    </row>
    <row r="22" spans="1:20">
      <c r="M22" s="1" t="s">
        <v>3385</v>
      </c>
    </row>
    <row r="23" spans="1:20">
      <c r="M23" s="1" t="s">
        <v>3386</v>
      </c>
    </row>
    <row r="24" spans="1:20">
      <c r="M24" s="1" t="s">
        <v>3387</v>
      </c>
    </row>
    <row r="25" spans="1:20">
      <c r="M25" s="1" t="s">
        <v>3388</v>
      </c>
    </row>
    <row r="26" spans="1:20">
      <c r="M26" s="128" t="s">
        <v>3389</v>
      </c>
      <c r="N26" s="66"/>
      <c r="O26" s="66"/>
      <c r="P26" s="66"/>
      <c r="Q26" s="66"/>
      <c r="R26" s="66"/>
      <c r="S26" s="66"/>
      <c r="T26" s="66"/>
    </row>
    <row r="27" spans="1:20">
      <c r="M27" s="128" t="s">
        <v>3390</v>
      </c>
      <c r="N27" s="66"/>
      <c r="O27" s="66"/>
      <c r="P27" s="66"/>
      <c r="Q27" s="66"/>
      <c r="R27" s="66"/>
      <c r="S27" s="66"/>
      <c r="T27" s="66"/>
    </row>
    <row r="29" spans="1:20">
      <c r="A29" s="1" t="s">
        <v>3344</v>
      </c>
      <c r="K29" s="21" t="s">
        <v>3356</v>
      </c>
      <c r="L29" s="21" t="s">
        <v>898</v>
      </c>
      <c r="M29" s="1" t="s">
        <v>3391</v>
      </c>
    </row>
    <row r="30" spans="1:20">
      <c r="A30" s="1" t="s">
        <v>3345</v>
      </c>
    </row>
    <row r="31" spans="1:20">
      <c r="K31" s="21" t="s">
        <v>3357</v>
      </c>
      <c r="L31" s="21" t="s">
        <v>898</v>
      </c>
      <c r="M31" s="1" t="s">
        <v>3392</v>
      </c>
    </row>
    <row r="32" spans="1:20">
      <c r="K32" s="21"/>
      <c r="M32" s="1" t="s">
        <v>3393</v>
      </c>
    </row>
    <row r="33" spans="1:18">
      <c r="K33" s="21"/>
      <c r="M33" s="1" t="s">
        <v>3394</v>
      </c>
    </row>
    <row r="34" spans="1:18">
      <c r="K34" s="21"/>
    </row>
    <row r="35" spans="1:18">
      <c r="K35" s="21" t="s">
        <v>3358</v>
      </c>
      <c r="L35" s="1" t="s">
        <v>3395</v>
      </c>
    </row>
    <row r="37" spans="1:18">
      <c r="A37" s="66" t="s">
        <v>3346</v>
      </c>
      <c r="B37" s="66"/>
      <c r="C37" s="66"/>
      <c r="D37" s="66"/>
      <c r="E37" s="66"/>
      <c r="F37" s="66"/>
      <c r="G37" s="66"/>
      <c r="H37" s="66"/>
      <c r="I37" s="66"/>
      <c r="J37" s="329" t="s">
        <v>3430</v>
      </c>
      <c r="K37" s="12" t="s">
        <v>3431</v>
      </c>
      <c r="L37" s="12"/>
      <c r="M37" s="12"/>
      <c r="N37" s="12"/>
      <c r="O37" s="12"/>
      <c r="P37" s="12"/>
      <c r="Q37" s="12"/>
      <c r="R37" s="12"/>
    </row>
    <row r="38" spans="1:18">
      <c r="K38" s="1" t="s">
        <v>3396</v>
      </c>
    </row>
    <row r="39" spans="1:18">
      <c r="K39" s="1" t="s">
        <v>3360</v>
      </c>
    </row>
    <row r="40" spans="1:18">
      <c r="K40" s="1" t="s">
        <v>3361</v>
      </c>
    </row>
    <row r="41" spans="1:18">
      <c r="K41" s="21"/>
      <c r="L41" s="21"/>
      <c r="M41" s="199" t="s">
        <v>3370</v>
      </c>
      <c r="N41" s="199" t="s">
        <v>3370</v>
      </c>
      <c r="O41" s="21"/>
      <c r="P41" s="21"/>
      <c r="Q41" s="322" t="s">
        <v>3397</v>
      </c>
    </row>
    <row r="42" spans="1:18">
      <c r="K42" s="199" t="s">
        <v>3370</v>
      </c>
      <c r="L42" s="199" t="s">
        <v>3370</v>
      </c>
      <c r="M42" s="319" t="s">
        <v>3368</v>
      </c>
      <c r="N42" s="319" t="s">
        <v>3369</v>
      </c>
      <c r="O42" s="319" t="s">
        <v>81</v>
      </c>
      <c r="P42" s="319" t="s">
        <v>179</v>
      </c>
      <c r="Q42" s="322" t="s">
        <v>3398</v>
      </c>
    </row>
    <row r="43" spans="1:18">
      <c r="K43" s="197" t="s">
        <v>3362</v>
      </c>
      <c r="L43" s="197" t="s">
        <v>3363</v>
      </c>
      <c r="M43" s="320" t="s">
        <v>3364</v>
      </c>
      <c r="N43" s="320" t="s">
        <v>3365</v>
      </c>
      <c r="O43" s="320" t="s">
        <v>3366</v>
      </c>
      <c r="P43" s="320" t="s">
        <v>3367</v>
      </c>
      <c r="Q43" s="323" t="s">
        <v>3399</v>
      </c>
    </row>
    <row r="44" spans="1:18">
      <c r="K44" s="321" t="s">
        <v>1929</v>
      </c>
      <c r="L44" s="321">
        <v>120</v>
      </c>
      <c r="M44" s="321">
        <v>20</v>
      </c>
      <c r="N44" s="321">
        <v>10</v>
      </c>
      <c r="O44" s="325">
        <f>L44/M44</f>
        <v>6</v>
      </c>
      <c r="P44" s="325">
        <f>L44/N44</f>
        <v>12</v>
      </c>
      <c r="Q44" s="21">
        <f>P44/O44</f>
        <v>2</v>
      </c>
    </row>
    <row r="45" spans="1:18">
      <c r="K45" s="324" t="s">
        <v>1932</v>
      </c>
      <c r="L45" s="324">
        <v>40</v>
      </c>
      <c r="M45" s="324">
        <v>5</v>
      </c>
      <c r="N45" s="324">
        <v>5</v>
      </c>
      <c r="O45" s="326">
        <f>L45/M45</f>
        <v>8</v>
      </c>
      <c r="P45" s="326">
        <f>L45/N45</f>
        <v>8</v>
      </c>
      <c r="Q45" s="324">
        <f>P45/O45</f>
        <v>1</v>
      </c>
    </row>
    <row r="47" spans="1:18">
      <c r="K47" s="1" t="s">
        <v>3400</v>
      </c>
    </row>
    <row r="48" spans="1:18">
      <c r="K48" s="1" t="s">
        <v>3401</v>
      </c>
    </row>
    <row r="49" spans="11:17">
      <c r="K49" s="1" t="s">
        <v>3402</v>
      </c>
    </row>
    <row r="50" spans="11:17">
      <c r="K50" s="1" t="s">
        <v>3403</v>
      </c>
    </row>
    <row r="51" spans="11:17">
      <c r="K51" s="1" t="s">
        <v>3404</v>
      </c>
    </row>
    <row r="53" spans="11:17">
      <c r="K53" s="1" t="s">
        <v>3405</v>
      </c>
    </row>
    <row r="57" spans="11:17">
      <c r="Q57" s="1" t="s">
        <v>3425</v>
      </c>
    </row>
    <row r="58" spans="11:17">
      <c r="K58" s="1" t="s">
        <v>3429</v>
      </c>
      <c r="Q58" s="1" t="s">
        <v>3426</v>
      </c>
    </row>
    <row r="59" spans="11:17">
      <c r="K59" s="1" t="s">
        <v>3424</v>
      </c>
      <c r="Q59" s="1" t="s">
        <v>3427</v>
      </c>
    </row>
    <row r="60" spans="11:17">
      <c r="K60" s="1" t="s">
        <v>3428</v>
      </c>
    </row>
    <row r="65" spans="10:16">
      <c r="K65" s="1" t="s">
        <v>3406</v>
      </c>
    </row>
    <row r="66" spans="10:16">
      <c r="K66" s="1" t="s">
        <v>3407</v>
      </c>
    </row>
    <row r="68" spans="10:16">
      <c r="K68" s="1" t="s">
        <v>3408</v>
      </c>
    </row>
    <row r="69" spans="10:16">
      <c r="K69" s="1" t="s">
        <v>3409</v>
      </c>
    </row>
    <row r="70" spans="10:16">
      <c r="K70" s="1" t="s">
        <v>3410</v>
      </c>
    </row>
    <row r="71" spans="10:16">
      <c r="K71" s="1" t="s">
        <v>3411</v>
      </c>
    </row>
    <row r="72" spans="10:16">
      <c r="K72" s="1" t="s">
        <v>3412</v>
      </c>
    </row>
    <row r="73" spans="10:16">
      <c r="K73" s="1" t="s">
        <v>3413</v>
      </c>
    </row>
    <row r="75" spans="10:16">
      <c r="J75" s="129" t="s">
        <v>3416</v>
      </c>
      <c r="K75" s="327" t="s">
        <v>3414</v>
      </c>
      <c r="L75" s="327"/>
      <c r="M75" s="327"/>
      <c r="N75" s="327"/>
      <c r="O75" s="327"/>
      <c r="P75" s="327"/>
    </row>
    <row r="76" spans="10:16">
      <c r="K76" s="327" t="s">
        <v>3415</v>
      </c>
      <c r="L76" s="327"/>
      <c r="M76" s="327"/>
      <c r="N76" s="327"/>
      <c r="O76" s="327"/>
      <c r="P76" s="327"/>
    </row>
    <row r="77" spans="10:16">
      <c r="K77" s="12" t="s">
        <v>3417</v>
      </c>
    </row>
    <row r="79" spans="10:16">
      <c r="J79" s="328" t="s">
        <v>3418</v>
      </c>
      <c r="K79" s="1" t="s">
        <v>3423</v>
      </c>
    </row>
    <row r="80" spans="10:16">
      <c r="K80" s="1" t="s">
        <v>3419</v>
      </c>
    </row>
    <row r="81" spans="1:12">
      <c r="K81" s="1" t="s">
        <v>3420</v>
      </c>
    </row>
    <row r="82" spans="1:12">
      <c r="K82" s="1" t="s">
        <v>3421</v>
      </c>
    </row>
    <row r="83" spans="1:12">
      <c r="K83" s="1" t="s">
        <v>3422</v>
      </c>
    </row>
    <row r="86" spans="1:12">
      <c r="A86" s="66" t="s">
        <v>3347</v>
      </c>
      <c r="B86" s="66"/>
      <c r="C86" s="66"/>
      <c r="D86" s="66"/>
      <c r="E86" s="66"/>
      <c r="F86" s="66"/>
      <c r="G86" s="66"/>
      <c r="H86" s="66"/>
      <c r="I86" s="66"/>
      <c r="K86" s="1" t="s">
        <v>3430</v>
      </c>
      <c r="L86" s="1" t="s">
        <v>3432</v>
      </c>
    </row>
    <row r="87" spans="1:12">
      <c r="L87" s="1" t="s">
        <v>3435</v>
      </c>
    </row>
    <row r="89" spans="1:12">
      <c r="K89" s="1" t="s">
        <v>3433</v>
      </c>
      <c r="L89" s="1" t="s">
        <v>3434</v>
      </c>
    </row>
    <row r="91" spans="1:12">
      <c r="K91" s="1" t="s">
        <v>3436</v>
      </c>
      <c r="L91" s="1" t="s">
        <v>3437</v>
      </c>
    </row>
    <row r="92" spans="1:12">
      <c r="L92" s="1" t="s">
        <v>3371</v>
      </c>
    </row>
    <row r="93" spans="1:12">
      <c r="L93" s="1" t="s">
        <v>3372</v>
      </c>
    </row>
    <row r="94" spans="1:12">
      <c r="L94" s="1" t="s">
        <v>3373</v>
      </c>
    </row>
    <row r="95" spans="1:12">
      <c r="L95" s="1" t="s">
        <v>3374</v>
      </c>
    </row>
    <row r="97" spans="12:18">
      <c r="L97" s="328" t="s">
        <v>3370</v>
      </c>
      <c r="M97" s="328" t="s">
        <v>3370</v>
      </c>
      <c r="N97" s="328" t="s">
        <v>3370</v>
      </c>
      <c r="O97" s="328" t="s">
        <v>3439</v>
      </c>
      <c r="P97" s="328" t="s">
        <v>3439</v>
      </c>
    </row>
    <row r="98" spans="12:18">
      <c r="L98" s="21"/>
      <c r="M98" s="21" t="s">
        <v>2445</v>
      </c>
      <c r="N98" s="21" t="s">
        <v>2445</v>
      </c>
      <c r="O98" s="21" t="s">
        <v>3375</v>
      </c>
      <c r="P98" s="21" t="s">
        <v>3376</v>
      </c>
    </row>
    <row r="99" spans="12:18">
      <c r="L99" s="21" t="s">
        <v>2435</v>
      </c>
      <c r="M99" s="21" t="s">
        <v>3438</v>
      </c>
      <c r="N99" s="21" t="s">
        <v>3438</v>
      </c>
      <c r="O99" s="21" t="s">
        <v>563</v>
      </c>
      <c r="P99" s="21" t="s">
        <v>563</v>
      </c>
    </row>
    <row r="100" spans="12:18">
      <c r="L100" s="197" t="s">
        <v>1929</v>
      </c>
      <c r="M100" s="197" t="s">
        <v>506</v>
      </c>
      <c r="N100" s="197" t="s">
        <v>507</v>
      </c>
      <c r="O100" s="197" t="s">
        <v>506</v>
      </c>
      <c r="P100" s="197" t="s">
        <v>507</v>
      </c>
    </row>
    <row r="101" spans="12:18">
      <c r="L101" s="21">
        <v>0</v>
      </c>
      <c r="M101" s="21">
        <v>0</v>
      </c>
      <c r="N101" s="21">
        <v>0</v>
      </c>
      <c r="O101" s="330"/>
      <c r="P101" s="331"/>
    </row>
    <row r="102" spans="12:18">
      <c r="L102" s="21">
        <v>1</v>
      </c>
      <c r="M102" s="21">
        <v>800</v>
      </c>
      <c r="N102" s="21">
        <v>900</v>
      </c>
      <c r="O102" s="21">
        <f>M102</f>
        <v>800</v>
      </c>
      <c r="P102" s="21">
        <f>N102</f>
        <v>900</v>
      </c>
    </row>
    <row r="103" spans="12:18">
      <c r="L103" s="21">
        <v>2</v>
      </c>
      <c r="M103" s="21">
        <v>1500</v>
      </c>
      <c r="N103" s="21">
        <v>1400</v>
      </c>
      <c r="O103" s="21">
        <f>M103-M102</f>
        <v>700</v>
      </c>
      <c r="P103" s="21">
        <f>N103-N102</f>
        <v>500</v>
      </c>
    </row>
    <row r="104" spans="12:18">
      <c r="L104" s="21">
        <v>3</v>
      </c>
      <c r="M104" s="21">
        <v>2100</v>
      </c>
      <c r="N104" s="21">
        <v>1600</v>
      </c>
      <c r="O104" s="21">
        <f>M104-M103</f>
        <v>600</v>
      </c>
      <c r="P104" s="21">
        <f>N104-N103</f>
        <v>200</v>
      </c>
    </row>
    <row r="105" spans="12:18">
      <c r="L105" s="21">
        <v>4</v>
      </c>
      <c r="M105" s="21">
        <v>2600</v>
      </c>
      <c r="N105" s="21">
        <v>1700</v>
      </c>
      <c r="O105" s="21">
        <f>M105-M104</f>
        <v>500</v>
      </c>
      <c r="P105" s="21">
        <f>N105-N104</f>
        <v>100</v>
      </c>
    </row>
    <row r="107" spans="12:18">
      <c r="L107" s="1" t="s">
        <v>3440</v>
      </c>
    </row>
    <row r="108" spans="12:18">
      <c r="L108" s="1" t="s">
        <v>3441</v>
      </c>
    </row>
    <row r="109" spans="12:18">
      <c r="L109" s="1" t="s">
        <v>3442</v>
      </c>
    </row>
    <row r="111" spans="12:18">
      <c r="L111" s="1" t="s">
        <v>3443</v>
      </c>
      <c r="P111" s="157"/>
      <c r="Q111" s="157"/>
      <c r="R111" s="157" t="s">
        <v>3445</v>
      </c>
    </row>
    <row r="112" spans="12:18">
      <c r="P112" s="1" t="s">
        <v>3444</v>
      </c>
      <c r="R112" s="1" t="s">
        <v>2724</v>
      </c>
    </row>
    <row r="113" spans="1:19">
      <c r="P113" s="1" t="s">
        <v>3446</v>
      </c>
      <c r="R113" s="1" t="s">
        <v>2723</v>
      </c>
    </row>
    <row r="114" spans="1:19">
      <c r="P114" s="1" t="s">
        <v>3447</v>
      </c>
      <c r="R114" s="1" t="s">
        <v>2723</v>
      </c>
      <c r="S114" s="1" t="s">
        <v>3457</v>
      </c>
    </row>
    <row r="116" spans="1:19">
      <c r="L116" s="1" t="s">
        <v>3448</v>
      </c>
    </row>
    <row r="117" spans="1:19">
      <c r="L117" s="1" t="s">
        <v>3449</v>
      </c>
    </row>
    <row r="119" spans="1:19">
      <c r="L119" s="88" t="s">
        <v>3450</v>
      </c>
    </row>
    <row r="120" spans="1:19">
      <c r="L120" s="1" t="s">
        <v>3451</v>
      </c>
    </row>
    <row r="121" spans="1:19">
      <c r="L121" s="1" t="s">
        <v>3452</v>
      </c>
    </row>
    <row r="122" spans="1:19">
      <c r="A122" s="12" t="s">
        <v>3464</v>
      </c>
      <c r="L122" s="1" t="s">
        <v>3453</v>
      </c>
    </row>
    <row r="123" spans="1:19">
      <c r="A123" s="1" t="s">
        <v>3467</v>
      </c>
      <c r="O123" s="1" t="s">
        <v>2445</v>
      </c>
      <c r="P123" s="1" t="s">
        <v>3460</v>
      </c>
    </row>
    <row r="124" spans="1:19">
      <c r="A124" s="1" t="s">
        <v>3465</v>
      </c>
      <c r="O124" s="1" t="s">
        <v>636</v>
      </c>
      <c r="P124" s="1" t="s">
        <v>636</v>
      </c>
      <c r="Q124" s="1" t="s">
        <v>2445</v>
      </c>
    </row>
    <row r="125" spans="1:19">
      <c r="A125" s="1" t="s">
        <v>3466</v>
      </c>
      <c r="O125" s="1" t="s">
        <v>506</v>
      </c>
      <c r="P125" s="1" t="s">
        <v>506</v>
      </c>
      <c r="Q125" s="1" t="s">
        <v>3454</v>
      </c>
    </row>
    <row r="126" spans="1:19">
      <c r="O126" s="157" t="s">
        <v>3459</v>
      </c>
      <c r="P126" s="157" t="s">
        <v>3461</v>
      </c>
      <c r="Q126" s="157" t="s">
        <v>507</v>
      </c>
    </row>
    <row r="127" spans="1:19">
      <c r="A127" s="282" t="s">
        <v>3479</v>
      </c>
      <c r="J127" s="1" t="s">
        <v>3455</v>
      </c>
      <c r="O127" s="64">
        <f>M103</f>
        <v>1500</v>
      </c>
      <c r="P127" s="64">
        <f>M102</f>
        <v>800</v>
      </c>
      <c r="Q127" s="64">
        <f>P102</f>
        <v>900</v>
      </c>
    </row>
    <row r="128" spans="1:19">
      <c r="A128" s="1" t="s">
        <v>3468</v>
      </c>
      <c r="E128" s="1" t="s">
        <v>3469</v>
      </c>
      <c r="J128" s="1" t="s">
        <v>3456</v>
      </c>
      <c r="O128" s="64">
        <f>-2*700</f>
        <v>-1400</v>
      </c>
      <c r="P128" s="64">
        <f>-O103</f>
        <v>-700</v>
      </c>
      <c r="Q128" s="64">
        <v>-700</v>
      </c>
    </row>
    <row r="129" spans="1:20">
      <c r="A129" s="157"/>
      <c r="B129" s="157"/>
      <c r="C129" s="157" t="s">
        <v>3445</v>
      </c>
      <c r="J129" s="1" t="s">
        <v>3458</v>
      </c>
      <c r="O129" s="332">
        <f>O127+O128</f>
        <v>100</v>
      </c>
      <c r="P129" s="332">
        <f>P127+P128</f>
        <v>100</v>
      </c>
      <c r="Q129" s="332">
        <f>Q127+Q128</f>
        <v>200</v>
      </c>
    </row>
    <row r="130" spans="1:20">
      <c r="A130" s="1" t="s">
        <v>3444</v>
      </c>
      <c r="C130" s="1" t="s">
        <v>2724</v>
      </c>
    </row>
    <row r="131" spans="1:20">
      <c r="A131" s="1" t="s">
        <v>3446</v>
      </c>
      <c r="C131" s="1" t="s">
        <v>2723</v>
      </c>
      <c r="L131" s="88" t="s">
        <v>3462</v>
      </c>
      <c r="S131" s="128" t="s">
        <v>3463</v>
      </c>
      <c r="T131" s="66"/>
    </row>
    <row r="132" spans="1:20">
      <c r="A132" s="1" t="s">
        <v>3470</v>
      </c>
      <c r="C132" s="1" t="s">
        <v>2723</v>
      </c>
    </row>
    <row r="133" spans="1:20">
      <c r="A133" s="1" t="s">
        <v>3471</v>
      </c>
      <c r="C133" s="1" t="s">
        <v>2723</v>
      </c>
    </row>
    <row r="134" spans="1:20">
      <c r="A134" s="1" t="s">
        <v>3472</v>
      </c>
      <c r="C134" s="1" t="s">
        <v>2723</v>
      </c>
      <c r="D134" s="1" t="s">
        <v>3473</v>
      </c>
    </row>
    <row r="136" spans="1:20">
      <c r="A136" s="1" t="s">
        <v>3474</v>
      </c>
    </row>
    <row r="137" spans="1:20">
      <c r="A137" s="1" t="s">
        <v>3475</v>
      </c>
    </row>
    <row r="138" spans="1:20">
      <c r="A138" s="1" t="s">
        <v>3476</v>
      </c>
    </row>
    <row r="140" spans="1:20">
      <c r="F140" s="1" t="s">
        <v>2445</v>
      </c>
    </row>
    <row r="141" spans="1:20">
      <c r="F141" s="1" t="s">
        <v>636</v>
      </c>
    </row>
    <row r="142" spans="1:20">
      <c r="F142" s="1" t="s">
        <v>506</v>
      </c>
    </row>
    <row r="143" spans="1:20">
      <c r="F143" s="157" t="s">
        <v>3477</v>
      </c>
    </row>
    <row r="144" spans="1:20">
      <c r="A144" s="1" t="s">
        <v>3455</v>
      </c>
      <c r="F144" s="64">
        <f>M104</f>
        <v>2100</v>
      </c>
    </row>
    <row r="145" spans="1:7">
      <c r="A145" s="1" t="s">
        <v>3456</v>
      </c>
      <c r="F145" s="64">
        <f>-500*3</f>
        <v>-1500</v>
      </c>
      <c r="G145" s="1" t="s">
        <v>3478</v>
      </c>
    </row>
    <row r="146" spans="1:7">
      <c r="A146" s="1" t="s">
        <v>3458</v>
      </c>
      <c r="F146" s="332">
        <f>F144+F145</f>
        <v>600</v>
      </c>
    </row>
    <row r="148" spans="1:7">
      <c r="A148" s="282" t="s">
        <v>3480</v>
      </c>
    </row>
    <row r="149" spans="1:7">
      <c r="A149" s="157"/>
      <c r="B149" s="157"/>
      <c r="C149" s="157" t="s">
        <v>3445</v>
      </c>
    </row>
    <row r="150" spans="1:7">
      <c r="A150" s="1" t="s">
        <v>3481</v>
      </c>
      <c r="C150" s="1" t="s">
        <v>2724</v>
      </c>
      <c r="D150" s="1" t="s">
        <v>3483</v>
      </c>
    </row>
    <row r="151" spans="1:7">
      <c r="A151" s="1" t="s">
        <v>3482</v>
      </c>
      <c r="C151" s="1" t="s">
        <v>2723</v>
      </c>
      <c r="D151" s="1" t="s">
        <v>3484</v>
      </c>
    </row>
    <row r="153" spans="1:7">
      <c r="F153" s="1" t="s">
        <v>2445</v>
      </c>
      <c r="G153" s="333"/>
    </row>
    <row r="154" spans="1:7">
      <c r="F154" s="1" t="s">
        <v>3454</v>
      </c>
      <c r="G154" s="333"/>
    </row>
    <row r="155" spans="1:7">
      <c r="F155" s="157" t="s">
        <v>507</v>
      </c>
      <c r="G155" s="335"/>
    </row>
    <row r="156" spans="1:7">
      <c r="A156" s="1" t="s">
        <v>3455</v>
      </c>
      <c r="F156" s="64">
        <v>900</v>
      </c>
      <c r="G156" s="334"/>
    </row>
    <row r="157" spans="1:7">
      <c r="A157" s="1" t="s">
        <v>3456</v>
      </c>
      <c r="F157" s="64">
        <v>-800</v>
      </c>
      <c r="G157" s="334" t="s">
        <v>3485</v>
      </c>
    </row>
    <row r="158" spans="1:7">
      <c r="A158" s="1" t="s">
        <v>3458</v>
      </c>
      <c r="F158" s="332">
        <f>F156+F157</f>
        <v>100</v>
      </c>
      <c r="G158" s="334"/>
    </row>
    <row r="159" spans="1:7">
      <c r="G159" s="333"/>
    </row>
    <row r="160" spans="1:7">
      <c r="A160" s="1" t="s">
        <v>3486</v>
      </c>
    </row>
    <row r="161" spans="1:1">
      <c r="A161" s="1" t="s">
        <v>3487</v>
      </c>
    </row>
    <row r="162" spans="1:1">
      <c r="A162" s="282" t="s">
        <v>3488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K1140"/>
  <sheetViews>
    <sheetView rightToLeft="1" topLeftCell="A734" zoomScaleNormal="100" workbookViewId="0">
      <selection activeCell="A24" sqref="A24"/>
    </sheetView>
  </sheetViews>
  <sheetFormatPr baseColWidth="10" defaultRowHeight="16"/>
  <cols>
    <col min="1" max="16384" width="10.83203125" style="1"/>
  </cols>
  <sheetData>
    <row r="1" spans="1:11">
      <c r="J1" s="1" t="s">
        <v>1579</v>
      </c>
      <c r="K1" s="21"/>
    </row>
    <row r="2" spans="1:11">
      <c r="A2" s="118" t="s">
        <v>1578</v>
      </c>
      <c r="B2" s="118"/>
      <c r="C2" s="118"/>
      <c r="D2" s="118"/>
      <c r="E2" s="118"/>
      <c r="F2" s="118"/>
      <c r="G2" s="118"/>
      <c r="H2" s="118"/>
      <c r="J2" s="1">
        <v>1</v>
      </c>
      <c r="K2" s="21" t="s">
        <v>1580</v>
      </c>
    </row>
    <row r="3" spans="1:11" ht="17" thickBot="1">
      <c r="J3" s="1">
        <v>2</v>
      </c>
      <c r="K3" s="21" t="s">
        <v>1580</v>
      </c>
    </row>
    <row r="4" spans="1:11">
      <c r="A4" s="4" t="s">
        <v>1787</v>
      </c>
      <c r="B4" s="5"/>
      <c r="C4" s="5"/>
      <c r="D4" s="5"/>
      <c r="E4" s="5"/>
      <c r="F4" s="5"/>
      <c r="G4" s="5"/>
      <c r="H4" s="6"/>
      <c r="J4" s="1">
        <v>3</v>
      </c>
      <c r="K4" s="21" t="s">
        <v>1580</v>
      </c>
    </row>
    <row r="5" spans="1:11">
      <c r="A5" s="7" t="s">
        <v>1788</v>
      </c>
      <c r="B5" s="1">
        <v>3</v>
      </c>
      <c r="C5" s="1" t="s">
        <v>1789</v>
      </c>
      <c r="H5" s="8"/>
      <c r="J5" s="1">
        <v>4</v>
      </c>
      <c r="K5" s="21" t="s">
        <v>1580</v>
      </c>
    </row>
    <row r="6" spans="1:11">
      <c r="A6" s="7" t="s">
        <v>1790</v>
      </c>
      <c r="B6" s="1">
        <v>15</v>
      </c>
      <c r="H6" s="8"/>
      <c r="J6" s="1">
        <v>5</v>
      </c>
      <c r="K6" s="196" t="s">
        <v>1580</v>
      </c>
    </row>
    <row r="7" spans="1:11">
      <c r="A7" s="7" t="s">
        <v>1791</v>
      </c>
      <c r="B7" s="1" t="s">
        <v>1792</v>
      </c>
      <c r="H7" s="8"/>
      <c r="J7" s="1">
        <v>6</v>
      </c>
      <c r="K7" s="21" t="s">
        <v>1580</v>
      </c>
    </row>
    <row r="8" spans="1:11">
      <c r="A8" s="7" t="s">
        <v>1793</v>
      </c>
      <c r="B8" s="1" t="s">
        <v>1794</v>
      </c>
      <c r="H8" s="8"/>
      <c r="J8" s="1">
        <v>7</v>
      </c>
      <c r="K8" s="21" t="s">
        <v>1580</v>
      </c>
    </row>
    <row r="9" spans="1:11">
      <c r="A9" s="7" t="s">
        <v>1795</v>
      </c>
      <c r="H9" s="8"/>
      <c r="J9" s="1">
        <v>8</v>
      </c>
      <c r="K9" s="21" t="s">
        <v>1580</v>
      </c>
    </row>
    <row r="10" spans="1:11">
      <c r="A10" s="7"/>
      <c r="B10" s="1" t="s">
        <v>1796</v>
      </c>
      <c r="H10" s="8"/>
      <c r="J10" s="1">
        <v>9</v>
      </c>
      <c r="K10" s="21" t="s">
        <v>1580</v>
      </c>
    </row>
    <row r="11" spans="1:11" ht="17" thickBot="1">
      <c r="A11" s="9" t="s">
        <v>1797</v>
      </c>
      <c r="B11" s="10"/>
      <c r="C11" s="10"/>
      <c r="D11" s="10"/>
      <c r="E11" s="10"/>
      <c r="F11" s="10"/>
      <c r="G11" s="10"/>
      <c r="H11" s="11"/>
      <c r="J11" s="1">
        <v>10</v>
      </c>
      <c r="K11" s="196" t="s">
        <v>1580</v>
      </c>
    </row>
    <row r="12" spans="1:11">
      <c r="J12" s="1">
        <v>11</v>
      </c>
      <c r="K12" s="21" t="s">
        <v>1580</v>
      </c>
    </row>
    <row r="13" spans="1:11">
      <c r="A13" s="1" t="s">
        <v>1798</v>
      </c>
      <c r="J13" s="1">
        <v>12</v>
      </c>
      <c r="K13" s="196" t="s">
        <v>1580</v>
      </c>
    </row>
    <row r="14" spans="1:11">
      <c r="A14" s="1" t="s">
        <v>1799</v>
      </c>
      <c r="J14" s="1">
        <v>13</v>
      </c>
      <c r="K14" s="21" t="s">
        <v>1580</v>
      </c>
    </row>
    <row r="15" spans="1:11">
      <c r="A15" s="1" t="s">
        <v>1800</v>
      </c>
      <c r="J15" s="1">
        <v>14</v>
      </c>
      <c r="K15" s="21" t="s">
        <v>1580</v>
      </c>
    </row>
    <row r="16" spans="1:11">
      <c r="A16" s="1" t="s">
        <v>1801</v>
      </c>
      <c r="J16" s="1">
        <v>15</v>
      </c>
      <c r="K16" s="21" t="s">
        <v>1580</v>
      </c>
    </row>
    <row r="17" spans="1:11">
      <c r="K17" s="21"/>
    </row>
    <row r="18" spans="1:11">
      <c r="A18" s="1" t="s">
        <v>1802</v>
      </c>
      <c r="K18" s="21"/>
    </row>
    <row r="19" spans="1:11">
      <c r="K19" s="21"/>
    </row>
    <row r="20" spans="1:11">
      <c r="K20" s="21"/>
    </row>
    <row r="21" spans="1:11">
      <c r="K21" s="21"/>
    </row>
    <row r="270" spans="1:8" ht="17" thickBot="1"/>
    <row r="271" spans="1:8" ht="17" thickBot="1">
      <c r="A271" s="101" t="s">
        <v>1582</v>
      </c>
      <c r="B271" s="187"/>
      <c r="C271" s="187"/>
      <c r="D271" s="187"/>
      <c r="E271" s="187"/>
      <c r="F271" s="187"/>
      <c r="G271" s="187"/>
      <c r="H271" s="19"/>
    </row>
    <row r="295" spans="1:11">
      <c r="A295" s="1" t="s">
        <v>1804</v>
      </c>
    </row>
    <row r="296" spans="1:11">
      <c r="A296" s="1" t="s">
        <v>1805</v>
      </c>
    </row>
    <row r="297" spans="1:11">
      <c r="A297" s="1" t="s">
        <v>1806</v>
      </c>
    </row>
    <row r="300" spans="1:11">
      <c r="A300" s="1" t="s">
        <v>1583</v>
      </c>
      <c r="B300" s="1" t="s">
        <v>1584</v>
      </c>
      <c r="E300" s="12" t="s">
        <v>1585</v>
      </c>
    </row>
    <row r="301" spans="1:11">
      <c r="A301" s="1" t="s">
        <v>1586</v>
      </c>
      <c r="C301" s="197">
        <v>1</v>
      </c>
      <c r="D301" s="197">
        <v>2</v>
      </c>
      <c r="E301" s="197">
        <v>3</v>
      </c>
      <c r="F301" s="197">
        <v>4</v>
      </c>
      <c r="G301" s="197">
        <v>5</v>
      </c>
      <c r="H301" s="197">
        <v>6</v>
      </c>
      <c r="I301" s="197">
        <v>7</v>
      </c>
      <c r="J301" s="197">
        <v>8</v>
      </c>
      <c r="K301" s="197">
        <v>9</v>
      </c>
    </row>
    <row r="302" spans="1:11">
      <c r="A302" s="1" t="s">
        <v>1587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1" t="s">
        <v>1588</v>
      </c>
      <c r="B303" s="121"/>
      <c r="C303" s="198">
        <f>C302</f>
        <v>100</v>
      </c>
      <c r="D303" s="198">
        <f t="shared" ref="D303:K303" si="0">D302-C302</f>
        <v>80</v>
      </c>
      <c r="E303" s="199">
        <f>E302-D302</f>
        <v>70</v>
      </c>
      <c r="F303" s="199">
        <f>F302-E302</f>
        <v>60</v>
      </c>
      <c r="G303" s="199">
        <f>G302-F302</f>
        <v>50</v>
      </c>
      <c r="H303" s="199">
        <f>H302-G302</f>
        <v>40</v>
      </c>
      <c r="I303" s="199">
        <f t="shared" si="0"/>
        <v>12</v>
      </c>
      <c r="J303" s="199">
        <f t="shared" si="0"/>
        <v>8</v>
      </c>
      <c r="K303" s="199">
        <f t="shared" si="0"/>
        <v>5</v>
      </c>
    </row>
    <row r="304" spans="1:11">
      <c r="A304" s="1" t="s">
        <v>1589</v>
      </c>
      <c r="C304" s="200" t="s">
        <v>1590</v>
      </c>
      <c r="D304" s="200" t="s">
        <v>1591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01" t="s">
        <v>1592</v>
      </c>
      <c r="F305" s="21"/>
      <c r="G305" s="21"/>
      <c r="H305" s="21"/>
      <c r="I305" s="21"/>
      <c r="J305" s="21"/>
      <c r="K305" s="21"/>
    </row>
    <row r="306" spans="1:11">
      <c r="C306" s="197">
        <v>1</v>
      </c>
      <c r="D306" s="197">
        <v>2</v>
      </c>
      <c r="E306" s="197">
        <v>3</v>
      </c>
      <c r="F306" s="197">
        <v>4</v>
      </c>
      <c r="G306" s="197">
        <v>5</v>
      </c>
      <c r="H306" s="197">
        <v>6</v>
      </c>
      <c r="I306" s="197">
        <v>7</v>
      </c>
      <c r="J306" s="197">
        <v>8</v>
      </c>
      <c r="K306" s="197">
        <v>9</v>
      </c>
    </row>
    <row r="307" spans="1:11">
      <c r="A307" s="1" t="s">
        <v>1593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1" t="s">
        <v>27</v>
      </c>
      <c r="B308" s="121"/>
      <c r="C308" s="198">
        <f>C307</f>
        <v>150</v>
      </c>
      <c r="D308" s="198">
        <f t="shared" ref="D308:K308" si="1">D307-C307</f>
        <v>100</v>
      </c>
      <c r="E308" s="198">
        <f t="shared" si="1"/>
        <v>90</v>
      </c>
      <c r="F308" s="198">
        <f t="shared" si="1"/>
        <v>70</v>
      </c>
      <c r="G308" s="199">
        <f t="shared" si="1"/>
        <v>60</v>
      </c>
      <c r="H308" s="199">
        <f t="shared" si="1"/>
        <v>40</v>
      </c>
      <c r="I308" s="199">
        <f t="shared" si="1"/>
        <v>20</v>
      </c>
      <c r="J308" s="199">
        <f t="shared" si="1"/>
        <v>10</v>
      </c>
      <c r="K308" s="199">
        <f t="shared" si="1"/>
        <v>0</v>
      </c>
    </row>
    <row r="309" spans="1:11">
      <c r="A309" s="1" t="s">
        <v>1589</v>
      </c>
      <c r="C309" s="213" t="s">
        <v>1594</v>
      </c>
      <c r="D309" s="200" t="s">
        <v>1595</v>
      </c>
      <c r="E309" s="200" t="s">
        <v>1596</v>
      </c>
      <c r="F309" s="200" t="s">
        <v>1597</v>
      </c>
    </row>
    <row r="311" spans="1:11">
      <c r="A311" s="54" t="s">
        <v>1807</v>
      </c>
      <c r="B311" s="54" t="s">
        <v>1808</v>
      </c>
      <c r="C311" s="54"/>
      <c r="D311" s="54"/>
      <c r="E311" s="54"/>
    </row>
    <row r="312" spans="1:11">
      <c r="A312" s="12" t="s">
        <v>1598</v>
      </c>
    </row>
    <row r="313" spans="1:11">
      <c r="B313" s="1" t="s">
        <v>1599</v>
      </c>
      <c r="G313" s="1">
        <f>D302</f>
        <v>180</v>
      </c>
    </row>
    <row r="314" spans="1:11">
      <c r="B314" s="1" t="s">
        <v>1600</v>
      </c>
      <c r="G314" s="1">
        <v>2</v>
      </c>
    </row>
    <row r="315" spans="1:11">
      <c r="B315" s="1" t="s">
        <v>1601</v>
      </c>
    </row>
    <row r="317" spans="1:11">
      <c r="B317" s="1" t="s">
        <v>1602</v>
      </c>
      <c r="G317" s="1">
        <v>140</v>
      </c>
      <c r="H317" s="1" t="s">
        <v>1603</v>
      </c>
    </row>
    <row r="319" spans="1:11">
      <c r="B319" s="1" t="s">
        <v>1604</v>
      </c>
      <c r="G319" s="1">
        <f>G313-G317</f>
        <v>40</v>
      </c>
      <c r="H319" s="1" t="s">
        <v>1605</v>
      </c>
    </row>
    <row r="321" spans="1:8">
      <c r="B321" s="1" t="s">
        <v>1606</v>
      </c>
    </row>
    <row r="323" spans="1:8">
      <c r="A323" s="1" t="s">
        <v>1607</v>
      </c>
      <c r="B323" s="1" t="s">
        <v>1608</v>
      </c>
    </row>
    <row r="325" spans="1:8">
      <c r="A325" s="1" t="s">
        <v>1609</v>
      </c>
      <c r="B325" s="1" t="s">
        <v>1610</v>
      </c>
    </row>
    <row r="326" spans="1:8">
      <c r="B326" s="1" t="s">
        <v>1611</v>
      </c>
      <c r="G326" s="1">
        <f>E307</f>
        <v>340</v>
      </c>
    </row>
    <row r="327" spans="1:8">
      <c r="B327" s="1" t="s">
        <v>1612</v>
      </c>
      <c r="G327" s="1">
        <v>3</v>
      </c>
    </row>
    <row r="328" spans="1:8">
      <c r="B328" s="1" t="s">
        <v>1613</v>
      </c>
    </row>
    <row r="330" spans="1:8">
      <c r="B330" s="1" t="s">
        <v>1602</v>
      </c>
      <c r="G330" s="1">
        <v>210</v>
      </c>
      <c r="H330" s="1" t="s">
        <v>1614</v>
      </c>
    </row>
    <row r="332" spans="1:8">
      <c r="B332" s="1" t="s">
        <v>1615</v>
      </c>
      <c r="G332" s="1">
        <f>G326-G330</f>
        <v>130</v>
      </c>
      <c r="H332" s="1" t="s">
        <v>1616</v>
      </c>
    </row>
    <row r="334" spans="1:8">
      <c r="B334" s="1" t="s">
        <v>1617</v>
      </c>
    </row>
    <row r="336" spans="1:8">
      <c r="A336" s="1" t="s">
        <v>1618</v>
      </c>
      <c r="B336" s="1" t="s">
        <v>1619</v>
      </c>
    </row>
    <row r="340" spans="1:8" ht="17" thickBot="1"/>
    <row r="341" spans="1:8" ht="17" thickBot="1">
      <c r="A341" s="101" t="s">
        <v>1653</v>
      </c>
      <c r="B341" s="187"/>
      <c r="C341" s="187"/>
      <c r="D341" s="187"/>
      <c r="E341" s="187"/>
      <c r="F341" s="187"/>
      <c r="G341" s="187"/>
      <c r="H341" s="19"/>
    </row>
    <row r="359" spans="1:5">
      <c r="A359" s="1" t="s">
        <v>1620</v>
      </c>
    </row>
    <row r="360" spans="1:5">
      <c r="A360" s="1" t="s">
        <v>1621</v>
      </c>
    </row>
    <row r="361" spans="1:5">
      <c r="A361" s="1" t="s">
        <v>1622</v>
      </c>
    </row>
    <row r="363" spans="1:5">
      <c r="A363" s="1" t="s">
        <v>1623</v>
      </c>
    </row>
    <row r="364" spans="1:5">
      <c r="A364" s="1" t="s">
        <v>1624</v>
      </c>
    </row>
    <row r="366" spans="1:5">
      <c r="A366" s="1" t="s">
        <v>1625</v>
      </c>
    </row>
    <row r="367" spans="1:5">
      <c r="A367" s="1" t="s">
        <v>1626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923</v>
      </c>
    </row>
    <row r="380" spans="1:5">
      <c r="B380" s="21" t="s">
        <v>677</v>
      </c>
    </row>
    <row r="382" spans="1:5">
      <c r="A382" s="1" t="s">
        <v>1809</v>
      </c>
    </row>
    <row r="383" spans="1:5">
      <c r="A383" s="1" t="s">
        <v>1627</v>
      </c>
    </row>
    <row r="384" spans="1:5">
      <c r="A384" s="1" t="s">
        <v>1628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1581</v>
      </c>
      <c r="F389" s="1" t="s">
        <v>1629</v>
      </c>
    </row>
    <row r="393" spans="1:9">
      <c r="B393" s="21" t="s">
        <v>1630</v>
      </c>
      <c r="E393" s="1" t="s">
        <v>1581</v>
      </c>
      <c r="F393" s="1" t="s">
        <v>1631</v>
      </c>
    </row>
    <row r="394" spans="1:9">
      <c r="C394" s="2" t="s">
        <v>1632</v>
      </c>
    </row>
    <row r="396" spans="1:9">
      <c r="B396" s="21" t="s">
        <v>677</v>
      </c>
    </row>
    <row r="398" spans="1:9">
      <c r="A398" s="1" t="s">
        <v>1633</v>
      </c>
    </row>
    <row r="399" spans="1:9" ht="17" thickBot="1"/>
    <row r="400" spans="1:9" ht="17" thickBot="1">
      <c r="A400" s="95" t="s">
        <v>1634</v>
      </c>
      <c r="B400" s="96"/>
      <c r="C400" s="96"/>
      <c r="D400" s="96"/>
      <c r="E400" s="96"/>
      <c r="F400" s="96"/>
      <c r="G400" s="96"/>
      <c r="H400" s="96"/>
      <c r="I400" s="202" t="s">
        <v>1511</v>
      </c>
    </row>
    <row r="402" spans="1:9">
      <c r="A402" s="1" t="s">
        <v>1635</v>
      </c>
    </row>
    <row r="403" spans="1:9">
      <c r="A403" s="1" t="s">
        <v>1810</v>
      </c>
    </row>
    <row r="405" spans="1:9" ht="17" thickBot="1"/>
    <row r="406" spans="1:9" ht="17" thickBot="1">
      <c r="A406" s="95" t="s">
        <v>1636</v>
      </c>
      <c r="B406" s="96"/>
      <c r="C406" s="96"/>
      <c r="D406" s="96"/>
      <c r="E406" s="96"/>
      <c r="F406" s="96"/>
      <c r="G406" s="96"/>
      <c r="H406" s="96"/>
      <c r="I406" s="203" t="s">
        <v>898</v>
      </c>
    </row>
    <row r="408" spans="1:9">
      <c r="A408" s="1" t="s">
        <v>1637</v>
      </c>
    </row>
    <row r="409" spans="1:9" ht="17" thickBot="1"/>
    <row r="410" spans="1:9" ht="17" thickBot="1">
      <c r="A410" s="95" t="s">
        <v>1638</v>
      </c>
      <c r="B410" s="96"/>
      <c r="C410" s="96"/>
      <c r="D410" s="96"/>
      <c r="E410" s="96"/>
      <c r="F410" s="96"/>
      <c r="G410" s="96"/>
      <c r="H410" s="96"/>
      <c r="I410" s="203" t="s">
        <v>898</v>
      </c>
    </row>
    <row r="412" spans="1:9">
      <c r="A412" s="1" t="s">
        <v>1639</v>
      </c>
    </row>
    <row r="413" spans="1:9">
      <c r="A413" s="1" t="s">
        <v>1811</v>
      </c>
    </row>
    <row r="414" spans="1:9">
      <c r="A414" s="1" t="s">
        <v>1812</v>
      </c>
    </row>
    <row r="416" spans="1:9">
      <c r="A416" s="1" t="s">
        <v>1813</v>
      </c>
    </row>
    <row r="417" spans="1:9">
      <c r="A417" s="1" t="s">
        <v>1814</v>
      </c>
    </row>
    <row r="418" spans="1:9">
      <c r="A418" s="1" t="s">
        <v>1815</v>
      </c>
    </row>
    <row r="419" spans="1:9" ht="17" thickBot="1"/>
    <row r="420" spans="1:9" ht="17" thickBot="1">
      <c r="A420" s="95" t="s">
        <v>1640</v>
      </c>
      <c r="B420" s="96"/>
      <c r="C420" s="96"/>
      <c r="D420" s="96"/>
      <c r="E420" s="96"/>
      <c r="F420" s="96"/>
      <c r="G420" s="96"/>
      <c r="H420" s="96"/>
      <c r="I420" s="203" t="s">
        <v>898</v>
      </c>
    </row>
    <row r="422" spans="1:9">
      <c r="A422" s="1" t="s">
        <v>1641</v>
      </c>
    </row>
    <row r="424" spans="1:9">
      <c r="A424" s="1" t="s">
        <v>1642</v>
      </c>
    </row>
    <row r="425" spans="1:9">
      <c r="A425" s="1" t="s">
        <v>1643</v>
      </c>
    </row>
    <row r="427" spans="1:9">
      <c r="A427" s="1" t="s">
        <v>1644</v>
      </c>
    </row>
    <row r="428" spans="1:9">
      <c r="A428" s="1" t="s">
        <v>1645</v>
      </c>
    </row>
    <row r="430" spans="1:9">
      <c r="E430" s="1" t="s">
        <v>782</v>
      </c>
    </row>
    <row r="431" spans="1:9">
      <c r="A431" s="1" t="s">
        <v>1583</v>
      </c>
    </row>
    <row r="433" spans="1:6">
      <c r="B433" s="1" t="s">
        <v>735</v>
      </c>
      <c r="D433" s="1">
        <v>10</v>
      </c>
    </row>
    <row r="434" spans="1:6">
      <c r="F434" s="1" t="s">
        <v>1646</v>
      </c>
    </row>
    <row r="435" spans="1:6">
      <c r="C435" s="21"/>
    </row>
    <row r="437" spans="1:6">
      <c r="F437" s="1" t="s">
        <v>1647</v>
      </c>
    </row>
    <row r="438" spans="1:6">
      <c r="B438" s="69">
        <v>10</v>
      </c>
    </row>
    <row r="439" spans="1:6">
      <c r="F439" s="1" t="s">
        <v>1648</v>
      </c>
    </row>
    <row r="440" spans="1:6">
      <c r="A440" s="12" t="s">
        <v>1649</v>
      </c>
    </row>
    <row r="441" spans="1:6">
      <c r="B441" s="12" t="s">
        <v>1650</v>
      </c>
    </row>
    <row r="443" spans="1:6">
      <c r="A443" s="1" t="s">
        <v>125</v>
      </c>
    </row>
    <row r="447" spans="1:6">
      <c r="A447" s="1" t="s">
        <v>1651</v>
      </c>
    </row>
    <row r="448" spans="1:6">
      <c r="A448" s="1" t="s">
        <v>1652</v>
      </c>
    </row>
    <row r="449" spans="1:10" ht="17" thickBot="1"/>
    <row r="450" spans="1:10" ht="17" thickBot="1">
      <c r="A450" s="101" t="s">
        <v>1654</v>
      </c>
      <c r="B450" s="187"/>
      <c r="C450" s="187"/>
      <c r="D450" s="187"/>
      <c r="E450" s="187"/>
      <c r="F450" s="187"/>
      <c r="G450" s="187"/>
      <c r="H450" s="19"/>
    </row>
    <row r="453" spans="1:10">
      <c r="I453" s="54" t="s">
        <v>1820</v>
      </c>
    </row>
    <row r="454" spans="1:10">
      <c r="I454" s="1" t="s">
        <v>1816</v>
      </c>
      <c r="J454" s="1" t="s">
        <v>1817</v>
      </c>
    </row>
    <row r="455" spans="1:10">
      <c r="J455" s="1" t="s">
        <v>1818</v>
      </c>
    </row>
    <row r="456" spans="1:10">
      <c r="J456" s="1" t="s">
        <v>1819</v>
      </c>
    </row>
    <row r="475" spans="1:8">
      <c r="A475" s="121" t="s">
        <v>1655</v>
      </c>
      <c r="B475" s="121"/>
      <c r="C475" s="121"/>
      <c r="D475" s="121"/>
      <c r="E475" s="121"/>
      <c r="F475" s="121"/>
      <c r="G475" s="121"/>
      <c r="H475" s="121"/>
    </row>
    <row r="476" spans="1:8">
      <c r="A476" s="121" t="s">
        <v>1656</v>
      </c>
      <c r="B476" s="121"/>
      <c r="C476" s="121"/>
      <c r="D476" s="121"/>
      <c r="E476" s="121"/>
      <c r="F476" s="121"/>
      <c r="G476" s="121"/>
      <c r="H476" s="121"/>
    </row>
    <row r="478" spans="1:8">
      <c r="A478" s="1" t="s">
        <v>1657</v>
      </c>
    </row>
    <row r="479" spans="1:8">
      <c r="B479" s="1" t="s">
        <v>1658</v>
      </c>
      <c r="G479" s="1" t="s">
        <v>1659</v>
      </c>
    </row>
    <row r="480" spans="1:8">
      <c r="C480" s="1" t="s">
        <v>1660</v>
      </c>
      <c r="G480" s="1" t="s">
        <v>1661</v>
      </c>
    </row>
    <row r="481" spans="1:7">
      <c r="D481" s="1" t="s">
        <v>1136</v>
      </c>
      <c r="E481" s="1" t="s">
        <v>1136</v>
      </c>
      <c r="G481" s="1" t="s">
        <v>1662</v>
      </c>
    </row>
    <row r="483" spans="1:7">
      <c r="B483" s="1" t="s">
        <v>1663</v>
      </c>
    </row>
    <row r="485" spans="1:7">
      <c r="B485" s="1" t="s">
        <v>1664</v>
      </c>
    </row>
    <row r="486" spans="1:7">
      <c r="C486" s="1" t="s">
        <v>1665</v>
      </c>
    </row>
    <row r="487" spans="1:7">
      <c r="C487" s="1" t="s">
        <v>1666</v>
      </c>
    </row>
    <row r="489" spans="1:7">
      <c r="B489" s="1" t="s">
        <v>1667</v>
      </c>
    </row>
    <row r="490" spans="1:7">
      <c r="C490" s="1" t="s">
        <v>1668</v>
      </c>
    </row>
    <row r="491" spans="1:7">
      <c r="C491" s="1" t="s">
        <v>1669</v>
      </c>
    </row>
    <row r="494" spans="1:7">
      <c r="A494" s="84" t="s">
        <v>1583</v>
      </c>
      <c r="B494" s="204" t="s">
        <v>1670</v>
      </c>
    </row>
    <row r="495" spans="1:7">
      <c r="B495" s="1" t="s">
        <v>1671</v>
      </c>
    </row>
    <row r="496" spans="1:7">
      <c r="B496" s="1" t="s">
        <v>1672</v>
      </c>
    </row>
    <row r="497" spans="1:7">
      <c r="B497" s="18" t="s">
        <v>1673</v>
      </c>
    </row>
    <row r="498" spans="1:7">
      <c r="B498" s="18" t="s">
        <v>1674</v>
      </c>
    </row>
    <row r="500" spans="1:7">
      <c r="A500" s="1" t="s">
        <v>1607</v>
      </c>
      <c r="B500" s="1" t="s">
        <v>1675</v>
      </c>
    </row>
    <row r="502" spans="1:7">
      <c r="A502" s="1" t="s">
        <v>1609</v>
      </c>
      <c r="B502" s="1" t="s">
        <v>1676</v>
      </c>
    </row>
    <row r="504" spans="1:7">
      <c r="A504" s="1" t="s">
        <v>1618</v>
      </c>
      <c r="B504" s="1" t="s">
        <v>1677</v>
      </c>
    </row>
    <row r="505" spans="1:7">
      <c r="B505" s="1" t="s">
        <v>1821</v>
      </c>
    </row>
    <row r="507" spans="1:7">
      <c r="A507" s="1" t="s">
        <v>1678</v>
      </c>
      <c r="B507" s="12" t="s">
        <v>1679</v>
      </c>
    </row>
    <row r="508" spans="1:7" ht="17" thickBot="1"/>
    <row r="509" spans="1:7" ht="17" thickBot="1">
      <c r="B509" s="95" t="s">
        <v>1680</v>
      </c>
      <c r="C509" s="96"/>
      <c r="D509" s="96"/>
      <c r="E509" s="96" t="s">
        <v>1681</v>
      </c>
      <c r="F509" s="96"/>
      <c r="G509" s="97"/>
    </row>
    <row r="510" spans="1:7" ht="17" thickBot="1"/>
    <row r="511" spans="1:7" ht="17" thickBot="1">
      <c r="B511" s="95" t="s">
        <v>1682</v>
      </c>
      <c r="C511" s="96"/>
      <c r="D511" s="96"/>
      <c r="E511" s="96"/>
      <c r="F511" s="96"/>
      <c r="G511" s="97"/>
    </row>
    <row r="513" spans="1:8">
      <c r="A513" s="84" t="s">
        <v>1683</v>
      </c>
      <c r="B513" s="84" t="s">
        <v>1684</v>
      </c>
    </row>
    <row r="514" spans="1:8">
      <c r="A514" s="84"/>
      <c r="B514" s="84" t="s">
        <v>1685</v>
      </c>
    </row>
    <row r="515" spans="1:8">
      <c r="A515" s="84"/>
      <c r="B515" s="84" t="s">
        <v>1686</v>
      </c>
    </row>
    <row r="519" spans="1:8" ht="17" thickBot="1"/>
    <row r="520" spans="1:8" ht="17" thickBot="1">
      <c r="A520" s="101" t="s">
        <v>1436</v>
      </c>
      <c r="B520" s="187"/>
      <c r="C520" s="187"/>
      <c r="D520" s="187"/>
      <c r="E520" s="187"/>
      <c r="F520" s="187"/>
      <c r="G520" s="187"/>
      <c r="H520" s="19"/>
    </row>
    <row r="531" spans="1:5">
      <c r="A531" s="1" t="s">
        <v>271</v>
      </c>
    </row>
    <row r="533" spans="1:5">
      <c r="A533" s="1" t="s">
        <v>1822</v>
      </c>
    </row>
    <row r="534" spans="1:5">
      <c r="A534" s="1" t="s">
        <v>1823</v>
      </c>
    </row>
    <row r="535" spans="1:5">
      <c r="A535" s="1" t="s">
        <v>1824</v>
      </c>
    </row>
    <row r="537" spans="1:5">
      <c r="A537" s="1" t="s">
        <v>1825</v>
      </c>
    </row>
    <row r="538" spans="1:5">
      <c r="E538" s="1" t="s">
        <v>1826</v>
      </c>
    </row>
    <row r="539" spans="1:5">
      <c r="E539" s="1" t="s">
        <v>1827</v>
      </c>
    </row>
    <row r="541" spans="1:5">
      <c r="A541" s="1" t="s">
        <v>1828</v>
      </c>
    </row>
    <row r="546" spans="1:7">
      <c r="A546" s="1" t="s">
        <v>1829</v>
      </c>
    </row>
    <row r="549" spans="1:7">
      <c r="A549" s="1" t="s">
        <v>1830</v>
      </c>
    </row>
    <row r="551" spans="1:7">
      <c r="A551" s="1" t="s">
        <v>1831</v>
      </c>
    </row>
    <row r="552" spans="1:7">
      <c r="A552" s="1" t="s">
        <v>1834</v>
      </c>
    </row>
    <row r="553" spans="1:7">
      <c r="A553" s="1" t="s">
        <v>1832</v>
      </c>
      <c r="F553" s="1">
        <f>50/0.2</f>
        <v>250</v>
      </c>
      <c r="G553" s="1" t="s">
        <v>1833</v>
      </c>
    </row>
    <row r="555" spans="1:7">
      <c r="A555" s="1" t="s">
        <v>1836</v>
      </c>
    </row>
    <row r="556" spans="1:7">
      <c r="A556" s="1" t="s">
        <v>1835</v>
      </c>
    </row>
    <row r="558" spans="1:7">
      <c r="A558" s="1" t="s">
        <v>1437</v>
      </c>
    </row>
    <row r="559" spans="1:7">
      <c r="A559" s="1" t="s">
        <v>1438</v>
      </c>
    </row>
    <row r="561" spans="1:9">
      <c r="A561" s="1" t="s">
        <v>1837</v>
      </c>
    </row>
    <row r="565" spans="1:9">
      <c r="G565" s="1" t="s">
        <v>1841</v>
      </c>
    </row>
    <row r="566" spans="1:9">
      <c r="G566" s="1" t="s">
        <v>1842</v>
      </c>
    </row>
    <row r="567" spans="1:9">
      <c r="G567" s="1" t="s">
        <v>1439</v>
      </c>
    </row>
    <row r="569" spans="1:9">
      <c r="G569" s="1" t="s">
        <v>1443</v>
      </c>
    </row>
    <row r="570" spans="1:9">
      <c r="H570" s="188">
        <v>1000</v>
      </c>
      <c r="I570" s="1" t="s">
        <v>1444</v>
      </c>
    </row>
    <row r="571" spans="1:9">
      <c r="H571" s="189" t="s">
        <v>1445</v>
      </c>
    </row>
    <row r="574" spans="1:9">
      <c r="A574" s="1" t="s">
        <v>1440</v>
      </c>
    </row>
    <row r="575" spans="1:9">
      <c r="A575" s="1" t="s">
        <v>1441</v>
      </c>
    </row>
    <row r="576" spans="1:9">
      <c r="F576" s="1" t="s">
        <v>1838</v>
      </c>
    </row>
    <row r="577" spans="1:8">
      <c r="F577" s="1" t="s">
        <v>1839</v>
      </c>
    </row>
    <row r="581" spans="1:8">
      <c r="F581" s="1" t="s">
        <v>1840</v>
      </c>
    </row>
    <row r="583" spans="1:8">
      <c r="A583" s="1" t="s">
        <v>1442</v>
      </c>
    </row>
    <row r="585" spans="1:8" ht="17" thickBot="1"/>
    <row r="586" spans="1:8" s="12" customFormat="1" ht="17" thickBot="1">
      <c r="A586" s="101" t="s">
        <v>1446</v>
      </c>
      <c r="B586" s="187"/>
      <c r="C586" s="187"/>
      <c r="D586" s="187"/>
      <c r="E586" s="187"/>
      <c r="F586" s="187"/>
      <c r="G586" s="187"/>
      <c r="H586" s="19"/>
    </row>
    <row r="600" spans="1:1">
      <c r="A600" s="1" t="s">
        <v>271</v>
      </c>
    </row>
    <row r="602" spans="1:1">
      <c r="A602" s="1" t="s">
        <v>1447</v>
      </c>
    </row>
    <row r="603" spans="1:1">
      <c r="A603" s="1" t="s">
        <v>1843</v>
      </c>
    </row>
    <row r="605" spans="1:1">
      <c r="A605" s="1" t="s">
        <v>1448</v>
      </c>
    </row>
    <row r="607" spans="1:1">
      <c r="A607" s="1" t="s">
        <v>1449</v>
      </c>
    </row>
    <row r="609" spans="1:9">
      <c r="A609" s="1" t="s">
        <v>1450</v>
      </c>
    </row>
    <row r="611" spans="1:9">
      <c r="A611" s="1" t="s">
        <v>158</v>
      </c>
      <c r="B611" s="1" t="s">
        <v>1451</v>
      </c>
    </row>
    <row r="612" spans="1:9">
      <c r="B612" s="1" t="s">
        <v>1452</v>
      </c>
    </row>
    <row r="613" spans="1:9">
      <c r="B613" s="1" t="s">
        <v>1453</v>
      </c>
      <c r="D613" s="1" t="s">
        <v>1454</v>
      </c>
      <c r="G613" s="1" t="s">
        <v>1455</v>
      </c>
      <c r="H613" s="1" t="s">
        <v>1844</v>
      </c>
      <c r="I613" s="1" t="s">
        <v>35</v>
      </c>
    </row>
    <row r="614" spans="1:9">
      <c r="B614" s="1" t="s">
        <v>1456</v>
      </c>
      <c r="D614" s="1" t="s">
        <v>1457</v>
      </c>
      <c r="G614" s="1" t="s">
        <v>1458</v>
      </c>
      <c r="H614" s="1" t="s">
        <v>1845</v>
      </c>
      <c r="I614" s="1" t="s">
        <v>35</v>
      </c>
    </row>
    <row r="616" spans="1:9">
      <c r="B616" s="1" t="s">
        <v>1459</v>
      </c>
    </row>
    <row r="617" spans="1:9">
      <c r="B617" s="1" t="s">
        <v>1460</v>
      </c>
      <c r="D617" s="1" t="s">
        <v>1461</v>
      </c>
      <c r="G617" s="1" t="s">
        <v>1462</v>
      </c>
      <c r="H617" s="1" t="s">
        <v>1844</v>
      </c>
      <c r="I617" s="1" t="s">
        <v>1846</v>
      </c>
    </row>
    <row r="618" spans="1:9">
      <c r="B618" s="1" t="s">
        <v>1463</v>
      </c>
      <c r="D618" s="1" t="s">
        <v>1464</v>
      </c>
      <c r="G618" s="1" t="s">
        <v>1465</v>
      </c>
      <c r="H618" s="1" t="s">
        <v>1845</v>
      </c>
      <c r="I618" s="1" t="s">
        <v>1846</v>
      </c>
    </row>
    <row r="620" spans="1:9">
      <c r="A620" s="1" t="s">
        <v>160</v>
      </c>
      <c r="B620" s="1" t="s">
        <v>1466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1467</v>
      </c>
      <c r="C622" s="21"/>
      <c r="D622" s="21"/>
      <c r="E622" s="21"/>
      <c r="F622" s="21"/>
    </row>
    <row r="623" spans="1:9">
      <c r="B623" s="1" t="s">
        <v>1468</v>
      </c>
      <c r="C623" s="21"/>
      <c r="D623" s="21"/>
      <c r="E623" s="21"/>
      <c r="F623" s="21"/>
      <c r="H623" s="1" t="s">
        <v>1847</v>
      </c>
    </row>
    <row r="624" spans="1:9">
      <c r="B624" s="1" t="s">
        <v>1469</v>
      </c>
      <c r="C624" s="21"/>
      <c r="D624" s="21"/>
      <c r="E624" s="21"/>
      <c r="F624" s="21"/>
    </row>
    <row r="625" spans="1:10">
      <c r="B625" s="1" t="s">
        <v>1470</v>
      </c>
      <c r="C625" s="21"/>
      <c r="D625" s="21"/>
      <c r="E625" s="21"/>
      <c r="F625" s="21"/>
    </row>
    <row r="626" spans="1:10">
      <c r="B626" s="1" t="s">
        <v>1471</v>
      </c>
      <c r="C626" s="21"/>
      <c r="D626" s="21"/>
      <c r="E626" s="21"/>
      <c r="F626" s="21"/>
    </row>
    <row r="627" spans="1:10">
      <c r="B627" s="1" t="s">
        <v>1472</v>
      </c>
      <c r="C627" s="21"/>
      <c r="D627" s="21"/>
      <c r="E627" s="21"/>
      <c r="F627" s="21"/>
    </row>
    <row r="628" spans="1:10">
      <c r="B628" s="1" t="s">
        <v>1473</v>
      </c>
      <c r="C628" s="21"/>
      <c r="D628" s="21"/>
      <c r="E628" s="21"/>
      <c r="F628" s="21"/>
      <c r="J628" s="1" t="s">
        <v>1848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1849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1474</v>
      </c>
    </row>
    <row r="634" spans="1:10">
      <c r="A634" s="1" t="s">
        <v>1475</v>
      </c>
      <c r="B634" s="1" t="s">
        <v>1476</v>
      </c>
    </row>
    <row r="635" spans="1:10">
      <c r="B635" s="1" t="s">
        <v>1477</v>
      </c>
    </row>
    <row r="636" spans="1:10">
      <c r="J636" s="1" t="s">
        <v>1850</v>
      </c>
    </row>
    <row r="639" spans="1:10">
      <c r="B639" s="1" t="s">
        <v>1478</v>
      </c>
    </row>
    <row r="643" spans="1:11">
      <c r="B643" s="1" t="s">
        <v>1479</v>
      </c>
    </row>
    <row r="646" spans="1:11">
      <c r="A646" s="1" t="s">
        <v>1480</v>
      </c>
      <c r="H646" s="21"/>
      <c r="I646" s="21"/>
      <c r="J646" s="21"/>
      <c r="K646" s="21" t="s">
        <v>124</v>
      </c>
    </row>
    <row r="647" spans="1:11">
      <c r="A647" s="54" t="s">
        <v>1481</v>
      </c>
      <c r="F647" s="1" t="s">
        <v>880</v>
      </c>
      <c r="H647" s="21"/>
      <c r="I647" s="21"/>
      <c r="J647" s="21"/>
      <c r="K647" s="21"/>
    </row>
    <row r="648" spans="1:11">
      <c r="A648" s="1" t="s">
        <v>1483</v>
      </c>
      <c r="H648" s="21"/>
      <c r="I648" s="21"/>
      <c r="J648" s="21"/>
      <c r="K648" s="21"/>
    </row>
    <row r="649" spans="1:11">
      <c r="A649" s="1" t="s">
        <v>1482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1484</v>
      </c>
      <c r="F651" s="1" t="s">
        <v>880</v>
      </c>
      <c r="H651" s="21"/>
      <c r="I651" s="21"/>
      <c r="J651" s="21"/>
      <c r="K651" s="21"/>
    </row>
    <row r="652" spans="1:11">
      <c r="A652" s="1" t="s">
        <v>1483</v>
      </c>
      <c r="H652" s="21"/>
      <c r="I652" s="21"/>
      <c r="J652" s="21"/>
      <c r="K652" s="21"/>
    </row>
    <row r="653" spans="1:11">
      <c r="A653" s="1" t="s">
        <v>1482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1485</v>
      </c>
      <c r="F655" s="1" t="s">
        <v>880</v>
      </c>
      <c r="H655" s="21" t="s">
        <v>125</v>
      </c>
      <c r="I655" s="21"/>
      <c r="J655" s="21"/>
      <c r="K655" s="21"/>
    </row>
    <row r="656" spans="1:11">
      <c r="A656" s="1" t="s">
        <v>1486</v>
      </c>
      <c r="H656" s="21"/>
      <c r="I656" s="21"/>
      <c r="J656" s="21"/>
      <c r="K656" s="21"/>
    </row>
    <row r="657" spans="1:11">
      <c r="A657" s="1" t="s">
        <v>1487</v>
      </c>
      <c r="H657" s="21"/>
      <c r="I657" s="21"/>
      <c r="J657" s="21"/>
      <c r="K657" s="21"/>
    </row>
    <row r="658" spans="1:11">
      <c r="A658" s="1" t="s">
        <v>1488</v>
      </c>
      <c r="H658" s="21"/>
      <c r="I658" s="21"/>
      <c r="J658" s="21"/>
      <c r="K658" s="21"/>
    </row>
    <row r="659" spans="1:11">
      <c r="A659" s="1" t="s">
        <v>1489</v>
      </c>
      <c r="H659" s="21"/>
      <c r="I659" s="21"/>
      <c r="J659" s="21"/>
      <c r="K659" s="21"/>
    </row>
    <row r="660" spans="1:11">
      <c r="A660" s="1" t="s">
        <v>1490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302" t="s">
        <v>1496</v>
      </c>
      <c r="E662" s="302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1497</v>
      </c>
      <c r="F663" s="21"/>
      <c r="H663" s="21"/>
      <c r="I663" s="21"/>
      <c r="J663" s="21"/>
      <c r="K663" s="21"/>
    </row>
    <row r="664" spans="1:11">
      <c r="C664" s="190" t="s">
        <v>1491</v>
      </c>
      <c r="D664" s="21"/>
      <c r="E664" s="21" t="s">
        <v>1498</v>
      </c>
      <c r="F664" s="21"/>
      <c r="H664" s="21"/>
      <c r="I664" s="21"/>
      <c r="J664" s="21"/>
      <c r="K664" s="21"/>
    </row>
    <row r="665" spans="1:11">
      <c r="C665" s="190" t="s">
        <v>1492</v>
      </c>
      <c r="D665" s="21"/>
      <c r="E665" s="21"/>
      <c r="F665" s="21"/>
      <c r="H665" s="21"/>
      <c r="I665" s="21"/>
      <c r="J665" s="21"/>
      <c r="K665" s="21"/>
    </row>
    <row r="666" spans="1:11">
      <c r="C666" s="190" t="s">
        <v>1493</v>
      </c>
      <c r="D666" s="21"/>
      <c r="E666" s="21"/>
      <c r="F666" s="21"/>
      <c r="H666" s="21"/>
      <c r="I666" s="21"/>
      <c r="J666" s="21"/>
      <c r="K666" s="21"/>
    </row>
    <row r="667" spans="1:11">
      <c r="C667" s="190" t="s">
        <v>1494</v>
      </c>
      <c r="D667" s="21"/>
      <c r="E667" s="21"/>
      <c r="F667" s="21"/>
      <c r="H667" s="21"/>
      <c r="I667" s="21"/>
      <c r="J667" s="21"/>
      <c r="K667" s="21"/>
    </row>
    <row r="668" spans="1:11">
      <c r="C668" s="190" t="s">
        <v>1495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1496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1499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1500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1501</v>
      </c>
      <c r="H674" s="21"/>
      <c r="I674" s="21"/>
      <c r="J674" s="21"/>
      <c r="K674" s="21"/>
    </row>
    <row r="675" spans="1:11">
      <c r="A675" s="12" t="s">
        <v>1502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1503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1504</v>
      </c>
      <c r="H679" s="191" t="s">
        <v>1511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1505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1506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1507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1508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1509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1510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1512</v>
      </c>
      <c r="B694" s="187"/>
      <c r="C694" s="187"/>
      <c r="D694" s="187"/>
      <c r="E694" s="187"/>
      <c r="F694" s="187"/>
      <c r="G694" s="187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1513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1514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1515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1522</v>
      </c>
      <c r="C717" s="21"/>
      <c r="D717" s="21"/>
      <c r="E717" s="21"/>
      <c r="F717" s="21"/>
      <c r="H717" s="192" t="s">
        <v>1511</v>
      </c>
      <c r="I717" s="21"/>
      <c r="J717" s="21"/>
      <c r="K717" s="21"/>
    </row>
    <row r="718" spans="1:11">
      <c r="A718" s="1" t="s">
        <v>1516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1517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1518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1519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1520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1521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1523</v>
      </c>
      <c r="C738" s="21"/>
      <c r="D738" s="21"/>
      <c r="E738" s="193" t="s">
        <v>898</v>
      </c>
      <c r="F738" s="21"/>
      <c r="H738" s="21"/>
      <c r="I738" s="21"/>
      <c r="J738" s="21"/>
      <c r="K738" s="21"/>
    </row>
    <row r="739" spans="1:11">
      <c r="A739" s="1" t="s">
        <v>1524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1525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1526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1527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1528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1529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1530</v>
      </c>
      <c r="C745" s="21"/>
      <c r="D745" s="21"/>
      <c r="E745" s="21"/>
      <c r="F745" s="21" t="s">
        <v>1517</v>
      </c>
      <c r="H745" s="21"/>
      <c r="I745" s="21"/>
      <c r="J745" s="21"/>
      <c r="K745" s="21"/>
    </row>
    <row r="746" spans="1:11">
      <c r="A746" s="1" t="s">
        <v>1531</v>
      </c>
      <c r="C746" s="21"/>
      <c r="D746" s="21"/>
      <c r="E746" s="21"/>
      <c r="F746" s="21" t="s">
        <v>1518</v>
      </c>
      <c r="H746" s="21"/>
      <c r="I746" s="21"/>
      <c r="J746" s="21"/>
      <c r="K746" s="21"/>
    </row>
    <row r="747" spans="1:11">
      <c r="A747" s="1" t="s">
        <v>1532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1533</v>
      </c>
      <c r="C755" s="21"/>
      <c r="D755" s="21"/>
      <c r="E755" s="21"/>
      <c r="F755" s="21"/>
      <c r="H755" s="21" t="s">
        <v>898</v>
      </c>
      <c r="I755" s="21"/>
      <c r="J755" s="21"/>
      <c r="K755" s="21"/>
    </row>
    <row r="756" spans="1:11">
      <c r="A756" s="1" t="s">
        <v>1534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1535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1536</v>
      </c>
      <c r="D761" s="21"/>
      <c r="E761" s="21"/>
      <c r="F761" s="21"/>
      <c r="G761" s="21" t="s">
        <v>1517</v>
      </c>
      <c r="I761" s="21"/>
      <c r="J761" s="21"/>
      <c r="K761" s="21"/>
    </row>
    <row r="762" spans="1:11">
      <c r="D762" s="21"/>
      <c r="E762" s="21"/>
      <c r="F762" s="21"/>
      <c r="G762" s="21" t="s">
        <v>1518</v>
      </c>
      <c r="I762" s="21"/>
      <c r="J762" s="21"/>
      <c r="K762" s="21"/>
    </row>
    <row r="763" spans="1:11">
      <c r="A763" s="1" t="s">
        <v>1537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1538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1539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1540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1541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1542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1543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1544</v>
      </c>
      <c r="C774" s="21"/>
      <c r="D774" s="21"/>
      <c r="E774" s="21"/>
      <c r="F774" s="21"/>
      <c r="H774" s="21" t="s">
        <v>898</v>
      </c>
      <c r="I774" s="21"/>
      <c r="J774" s="21"/>
      <c r="K774" s="21"/>
    </row>
    <row r="775" spans="1:11">
      <c r="A775" s="1" t="s">
        <v>1545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1546</v>
      </c>
      <c r="B777" s="187"/>
      <c r="C777" s="187"/>
      <c r="D777" s="187"/>
      <c r="E777" s="187"/>
      <c r="F777" s="187"/>
      <c r="G777" s="187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301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301"/>
      <c r="I789" s="21"/>
      <c r="J789" s="21"/>
      <c r="K789" s="21"/>
    </row>
    <row r="790" spans="1:11">
      <c r="A790" s="1" t="s">
        <v>1547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1548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1549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1550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1551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1552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1553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1556</v>
      </c>
      <c r="C800" s="21"/>
      <c r="D800" s="21"/>
      <c r="E800" s="21"/>
      <c r="F800" s="21"/>
      <c r="G800" s="191" t="s">
        <v>1557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1558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1561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1559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1560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1554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1555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1687</v>
      </c>
      <c r="B818" s="187"/>
      <c r="C818" s="194"/>
      <c r="D818" s="194"/>
      <c r="E818" s="194"/>
      <c r="F818" s="194"/>
      <c r="G818" s="187"/>
      <c r="H818" s="195"/>
      <c r="I818" s="21" t="s">
        <v>2906</v>
      </c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1688</v>
      </c>
    </row>
    <row r="834" spans="1:8">
      <c r="D834" s="1" t="s">
        <v>1689</v>
      </c>
      <c r="G834" s="1" t="s">
        <v>1690</v>
      </c>
    </row>
    <row r="835" spans="1:8">
      <c r="C835" s="2" t="s">
        <v>1691</v>
      </c>
      <c r="G835" s="1" t="s">
        <v>1852</v>
      </c>
      <c r="H835" s="1" t="s">
        <v>1851</v>
      </c>
    </row>
    <row r="836" spans="1:8">
      <c r="H836" s="1" t="s">
        <v>1693</v>
      </c>
    </row>
    <row r="837" spans="1:8">
      <c r="B837" s="21" t="s">
        <v>1692</v>
      </c>
      <c r="H837" s="1" t="s">
        <v>1694</v>
      </c>
    </row>
    <row r="838" spans="1:8">
      <c r="H838" s="1" t="s">
        <v>1695</v>
      </c>
    </row>
    <row r="839" spans="1:8">
      <c r="H839" s="1" t="s">
        <v>1696</v>
      </c>
    </row>
    <row r="841" spans="1:8">
      <c r="B841" s="1" t="s">
        <v>677</v>
      </c>
      <c r="G841" s="1" t="s">
        <v>1853</v>
      </c>
    </row>
    <row r="842" spans="1:8">
      <c r="H842" s="1" t="s">
        <v>1697</v>
      </c>
    </row>
    <row r="843" spans="1:8">
      <c r="H843" s="1" t="s">
        <v>1698</v>
      </c>
    </row>
    <row r="844" spans="1:8">
      <c r="H844" s="1" t="s">
        <v>1699</v>
      </c>
    </row>
    <row r="846" spans="1:8">
      <c r="A846" s="1" t="s">
        <v>1700</v>
      </c>
    </row>
    <row r="847" spans="1:8">
      <c r="A847" s="1" t="s">
        <v>1701</v>
      </c>
    </row>
    <row r="848" spans="1:8">
      <c r="A848" s="1" t="s">
        <v>1702</v>
      </c>
    </row>
    <row r="849" spans="1:6">
      <c r="A849" s="1" t="s">
        <v>1703</v>
      </c>
    </row>
    <row r="850" spans="1:6">
      <c r="A850" s="1" t="s">
        <v>1704</v>
      </c>
    </row>
    <row r="852" spans="1:6">
      <c r="A852" s="1" t="s">
        <v>1705</v>
      </c>
    </row>
    <row r="853" spans="1:6">
      <c r="A853" s="1" t="s">
        <v>1724</v>
      </c>
    </row>
    <row r="854" spans="1:6">
      <c r="A854" s="1" t="s">
        <v>1706</v>
      </c>
    </row>
    <row r="855" spans="1:6">
      <c r="A855" s="1" t="s">
        <v>1725</v>
      </c>
    </row>
    <row r="856" spans="1:6">
      <c r="A856" s="1" t="s">
        <v>1726</v>
      </c>
    </row>
    <row r="858" spans="1:6">
      <c r="A858" s="1" t="s">
        <v>1707</v>
      </c>
    </row>
    <row r="859" spans="1:6">
      <c r="E859" s="1" t="s">
        <v>1697</v>
      </c>
      <c r="F859" s="1" t="s">
        <v>1854</v>
      </c>
    </row>
    <row r="860" spans="1:6">
      <c r="E860" s="1" t="s">
        <v>1708</v>
      </c>
      <c r="F860" s="1" t="s">
        <v>1855</v>
      </c>
    </row>
    <row r="861" spans="1:6">
      <c r="E861" s="1" t="s">
        <v>1709</v>
      </c>
    </row>
    <row r="862" spans="1:6">
      <c r="E862" s="1" t="s">
        <v>1710</v>
      </c>
    </row>
    <row r="863" spans="1:6">
      <c r="E863" s="1" t="s">
        <v>1711</v>
      </c>
      <c r="F863" s="1" t="s">
        <v>1856</v>
      </c>
    </row>
    <row r="865" spans="1:8">
      <c r="A865" s="1" t="s">
        <v>1857</v>
      </c>
    </row>
    <row r="866" spans="1:8">
      <c r="E866" s="1" t="s">
        <v>1712</v>
      </c>
      <c r="F866" s="1" t="s">
        <v>1858</v>
      </c>
    </row>
    <row r="867" spans="1:8">
      <c r="E867" s="1" t="s">
        <v>1713</v>
      </c>
      <c r="F867" s="1" t="s">
        <v>1859</v>
      </c>
    </row>
    <row r="868" spans="1:8">
      <c r="E868" s="1" t="s">
        <v>1714</v>
      </c>
      <c r="F868" s="1" t="s">
        <v>1860</v>
      </c>
    </row>
    <row r="870" spans="1:8">
      <c r="A870" s="1" t="s">
        <v>1861</v>
      </c>
    </row>
    <row r="871" spans="1:8">
      <c r="E871" s="1" t="s">
        <v>1862</v>
      </c>
    </row>
    <row r="873" spans="1:8">
      <c r="A873" s="128" t="s">
        <v>1313</v>
      </c>
    </row>
    <row r="874" spans="1:8" ht="17" thickBot="1"/>
    <row r="875" spans="1:8">
      <c r="A875" s="36" t="s">
        <v>1715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1716</v>
      </c>
      <c r="H876" s="8"/>
    </row>
    <row r="877" spans="1:8">
      <c r="A877" s="7" t="s">
        <v>1717</v>
      </c>
      <c r="H877" s="8"/>
    </row>
    <row r="878" spans="1:8">
      <c r="A878" s="7" t="s">
        <v>1718</v>
      </c>
      <c r="H878" s="8"/>
    </row>
    <row r="879" spans="1:8">
      <c r="A879" s="7" t="s">
        <v>1863</v>
      </c>
      <c r="H879" s="8"/>
    </row>
    <row r="880" spans="1:8">
      <c r="A880" s="7" t="s">
        <v>1719</v>
      </c>
      <c r="H880" s="8"/>
    </row>
    <row r="881" spans="1:11" ht="17" thickBot="1">
      <c r="A881" s="9" t="s">
        <v>1720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1721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1722</v>
      </c>
      <c r="H884" s="8"/>
    </row>
    <row r="885" spans="1:11" ht="17" thickBot="1">
      <c r="A885" s="9" t="s">
        <v>1723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1562</v>
      </c>
      <c r="B911" s="187"/>
      <c r="C911" s="194"/>
      <c r="D911" s="194"/>
      <c r="E911" s="194"/>
      <c r="F911" s="194"/>
      <c r="G911" s="187"/>
      <c r="H911" s="195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1563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1564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1565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1566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1567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1568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1569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1570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1571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1390</v>
      </c>
      <c r="B941" s="187"/>
      <c r="C941" s="187"/>
      <c r="D941" s="187"/>
      <c r="E941" s="187"/>
      <c r="F941" s="187"/>
      <c r="G941" s="187"/>
      <c r="H941" s="19"/>
    </row>
    <row r="952" spans="1:10">
      <c r="A952" s="1" t="s">
        <v>271</v>
      </c>
    </row>
    <row r="953" spans="1:10">
      <c r="A953" s="1" t="s">
        <v>1391</v>
      </c>
      <c r="E953" s="1" t="s">
        <v>1392</v>
      </c>
      <c r="J953" s="1" t="s">
        <v>1393</v>
      </c>
    </row>
    <row r="954" spans="1:10">
      <c r="A954" s="1" t="s">
        <v>1395</v>
      </c>
      <c r="E954" s="1" t="s">
        <v>1394</v>
      </c>
    </row>
    <row r="963" spans="1:10">
      <c r="J963" s="1" t="s">
        <v>1396</v>
      </c>
    </row>
    <row r="964" spans="1:10">
      <c r="J964" s="1" t="s">
        <v>1397</v>
      </c>
    </row>
    <row r="965" spans="1:10">
      <c r="J965" s="1" t="s">
        <v>1398</v>
      </c>
    </row>
    <row r="966" spans="1:10" ht="17" thickBot="1"/>
    <row r="967" spans="1:10" s="12" customFormat="1" ht="17" thickBot="1">
      <c r="A967" s="101" t="s">
        <v>1399</v>
      </c>
      <c r="B967" s="187"/>
      <c r="C967" s="187"/>
      <c r="D967" s="187"/>
      <c r="E967" s="187"/>
      <c r="F967" s="187"/>
      <c r="G967" s="187"/>
      <c r="H967" s="19"/>
    </row>
    <row r="978" spans="1:9">
      <c r="A978" s="1" t="s">
        <v>1572</v>
      </c>
    </row>
    <row r="979" spans="1:9">
      <c r="A979" s="1" t="s">
        <v>1573</v>
      </c>
    </row>
    <row r="980" spans="1:9">
      <c r="A980" s="1" t="s">
        <v>1574</v>
      </c>
    </row>
    <row r="981" spans="1:9">
      <c r="A981" s="1" t="s">
        <v>1575</v>
      </c>
    </row>
    <row r="983" spans="1:9">
      <c r="A983" s="1" t="s">
        <v>1576</v>
      </c>
    </row>
    <row r="984" spans="1:9">
      <c r="A984" s="1" t="s">
        <v>1577</v>
      </c>
    </row>
    <row r="987" spans="1:9">
      <c r="A987" s="1" t="s">
        <v>1400</v>
      </c>
      <c r="D987" s="21" t="s">
        <v>782</v>
      </c>
      <c r="F987" s="1" t="s">
        <v>1407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1401</v>
      </c>
      <c r="G999" s="1" t="s">
        <v>1408</v>
      </c>
    </row>
    <row r="1000" spans="1:7">
      <c r="A1000" s="1" t="s">
        <v>1402</v>
      </c>
      <c r="D1000" s="1" t="s">
        <v>1403</v>
      </c>
      <c r="G1000" s="1" t="s">
        <v>1409</v>
      </c>
    </row>
    <row r="1001" spans="1:7">
      <c r="G1001" s="1" t="s">
        <v>1410</v>
      </c>
    </row>
    <row r="1002" spans="1:7">
      <c r="A1002" s="1" t="s">
        <v>1404</v>
      </c>
    </row>
    <row r="1003" spans="1:7">
      <c r="A1003" s="1" t="s">
        <v>1405</v>
      </c>
      <c r="G1003" s="1" t="s">
        <v>1411</v>
      </c>
    </row>
    <row r="1004" spans="1:7">
      <c r="A1004" s="1" t="s">
        <v>1406</v>
      </c>
      <c r="G1004" s="1" t="s">
        <v>1412</v>
      </c>
    </row>
    <row r="1005" spans="1:7">
      <c r="G1005" s="1" t="s">
        <v>1413</v>
      </c>
    </row>
    <row r="1006" spans="1:7">
      <c r="G1006" s="1" t="s">
        <v>1414</v>
      </c>
    </row>
    <row r="1007" spans="1:7">
      <c r="G1007" s="1" t="s">
        <v>1415</v>
      </c>
    </row>
    <row r="1009" spans="1:11">
      <c r="G1009" s="308" t="s">
        <v>868</v>
      </c>
      <c r="H1009" s="308"/>
      <c r="I1009" s="308"/>
      <c r="J1009" s="24" t="s">
        <v>800</v>
      </c>
      <c r="K1009" s="14" t="s">
        <v>803</v>
      </c>
    </row>
    <row r="1010" spans="1:11" ht="34">
      <c r="G1010" s="135" t="s">
        <v>804</v>
      </c>
      <c r="H1010" s="14"/>
      <c r="I1010" s="14"/>
      <c r="J1010" s="108" t="s">
        <v>802</v>
      </c>
      <c r="K1010" s="108" t="s">
        <v>801</v>
      </c>
    </row>
    <row r="1011" spans="1:11" ht="34">
      <c r="G1011" s="135" t="s">
        <v>805</v>
      </c>
      <c r="H1011" s="14"/>
      <c r="I1011" s="14"/>
      <c r="J1011" s="108" t="s">
        <v>806</v>
      </c>
      <c r="K1011" s="108" t="s">
        <v>806</v>
      </c>
    </row>
    <row r="1012" spans="1:11" ht="34">
      <c r="G1012" s="14" t="s">
        <v>807</v>
      </c>
      <c r="H1012" s="14"/>
      <c r="I1012" s="14"/>
      <c r="J1012" s="108" t="s">
        <v>801</v>
      </c>
      <c r="K1012" s="108" t="s">
        <v>802</v>
      </c>
    </row>
    <row r="1013" spans="1:11" ht="17" thickBot="1"/>
    <row r="1014" spans="1:11" ht="17" thickBot="1">
      <c r="A1014" s="101" t="s">
        <v>1416</v>
      </c>
      <c r="B1014" s="96"/>
      <c r="C1014" s="96"/>
      <c r="D1014" s="96"/>
      <c r="E1014" s="96"/>
      <c r="F1014" s="96"/>
      <c r="G1014" s="96"/>
      <c r="H1014" s="97"/>
      <c r="K1014" s="1" t="s">
        <v>2906</v>
      </c>
    </row>
    <row r="1025" spans="1:11">
      <c r="A1025" s="1" t="s">
        <v>1417</v>
      </c>
      <c r="E1025" s="21" t="s">
        <v>782</v>
      </c>
      <c r="G1025" s="1" t="s">
        <v>1418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1419</v>
      </c>
    </row>
    <row r="1036" spans="1:11">
      <c r="F1036" s="1" t="s">
        <v>1431</v>
      </c>
      <c r="I1036" s="1" t="s">
        <v>1420</v>
      </c>
    </row>
    <row r="1037" spans="1:11">
      <c r="F1037" s="1" t="s">
        <v>1432</v>
      </c>
      <c r="I1037" s="1" t="s">
        <v>1421</v>
      </c>
    </row>
    <row r="1038" spans="1:11">
      <c r="I1038" s="1" t="s">
        <v>1422</v>
      </c>
    </row>
    <row r="1039" spans="1:11">
      <c r="F1039" s="1" t="s">
        <v>1433</v>
      </c>
      <c r="I1039" s="1" t="s">
        <v>1423</v>
      </c>
    </row>
    <row r="1040" spans="1:11">
      <c r="F1040" s="1" t="s">
        <v>1434</v>
      </c>
      <c r="I1040" s="1" t="s">
        <v>1424</v>
      </c>
    </row>
    <row r="1041" spans="1:9">
      <c r="F1041" s="1" t="s">
        <v>1435</v>
      </c>
      <c r="I1041" s="1" t="s">
        <v>1425</v>
      </c>
    </row>
    <row r="1043" spans="1:9">
      <c r="I1043" s="1" t="s">
        <v>1426</v>
      </c>
    </row>
    <row r="1044" spans="1:9">
      <c r="I1044" s="1" t="s">
        <v>1427</v>
      </c>
    </row>
    <row r="1045" spans="1:9">
      <c r="I1045" s="1" t="s">
        <v>1428</v>
      </c>
    </row>
    <row r="1046" spans="1:9">
      <c r="I1046" s="1" t="s">
        <v>1429</v>
      </c>
    </row>
    <row r="1047" spans="1:9">
      <c r="I1047" s="1" t="s">
        <v>1430</v>
      </c>
    </row>
    <row r="1049" spans="1:9" ht="17" thickBot="1"/>
    <row r="1050" spans="1:9" ht="17" thickBot="1">
      <c r="A1050" s="101" t="s">
        <v>1727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1728</v>
      </c>
    </row>
    <row r="1071" spans="1:1">
      <c r="A1071" s="1" t="s">
        <v>1729</v>
      </c>
    </row>
    <row r="1072" spans="1:1">
      <c r="A1072" s="1" t="s">
        <v>1730</v>
      </c>
    </row>
    <row r="1073" spans="1:9">
      <c r="A1073" s="1" t="s">
        <v>1731</v>
      </c>
    </row>
    <row r="1074" spans="1:9">
      <c r="A1074" s="1" t="s">
        <v>1732</v>
      </c>
    </row>
    <row r="1075" spans="1:9" ht="17" thickBot="1"/>
    <row r="1076" spans="1:9" ht="17" thickBot="1">
      <c r="A1076" s="95" t="s">
        <v>1733</v>
      </c>
      <c r="B1076" s="96"/>
      <c r="C1076" s="97"/>
      <c r="D1076" s="205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1734</v>
      </c>
      <c r="B1077" s="96"/>
      <c r="C1077" s="97"/>
      <c r="D1077" s="205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1735</v>
      </c>
      <c r="B1078" s="96"/>
      <c r="C1078" s="97"/>
      <c r="D1078" s="205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1736</v>
      </c>
      <c r="B1079" s="96"/>
      <c r="C1079" s="97"/>
      <c r="D1079" s="206">
        <f>D1078</f>
        <v>15</v>
      </c>
      <c r="E1079" s="207">
        <f>E1078-D1078</f>
        <v>25</v>
      </c>
      <c r="F1079" s="207">
        <f>F1078-E1078</f>
        <v>35</v>
      </c>
      <c r="G1079" s="207">
        <f>G1078-F1078</f>
        <v>45</v>
      </c>
      <c r="H1079" s="207">
        <f>H1078-G1078</f>
        <v>55</v>
      </c>
      <c r="I1079" s="207">
        <f>I1078-H1078</f>
        <v>65</v>
      </c>
    </row>
    <row r="1081" spans="1:9">
      <c r="A1081" s="1" t="s">
        <v>1737</v>
      </c>
    </row>
    <row r="1082" spans="1:9">
      <c r="A1082" s="1" t="s">
        <v>1738</v>
      </c>
    </row>
    <row r="1083" spans="1:9">
      <c r="A1083" s="1" t="s">
        <v>1739</v>
      </c>
    </row>
    <row r="1085" spans="1:9">
      <c r="A1085" s="1" t="s">
        <v>1740</v>
      </c>
    </row>
    <row r="1086" spans="1:9">
      <c r="A1086" s="1" t="s">
        <v>1741</v>
      </c>
    </row>
    <row r="1087" spans="1:9">
      <c r="E1087" s="1" t="s">
        <v>1742</v>
      </c>
    </row>
    <row r="1088" spans="1:9">
      <c r="E1088" s="1" t="s">
        <v>1743</v>
      </c>
    </row>
    <row r="1089" spans="1:8">
      <c r="E1089" s="1" t="s">
        <v>1744</v>
      </c>
    </row>
    <row r="1091" spans="1:8">
      <c r="A1091" s="1" t="s">
        <v>1745</v>
      </c>
    </row>
    <row r="1092" spans="1:8">
      <c r="A1092" s="1" t="s">
        <v>1746</v>
      </c>
    </row>
    <row r="1093" spans="1:8">
      <c r="A1093" s="1" t="s">
        <v>1747</v>
      </c>
    </row>
    <row r="1094" spans="1:8">
      <c r="A1094" s="1" t="s">
        <v>1748</v>
      </c>
    </row>
    <row r="1096" spans="1:8">
      <c r="A1096" s="1" t="s">
        <v>1749</v>
      </c>
    </row>
    <row r="1097" spans="1:8">
      <c r="A1097" s="1" t="s">
        <v>1750</v>
      </c>
    </row>
    <row r="1099" spans="1:8">
      <c r="A1099" s="1" t="s">
        <v>1751</v>
      </c>
    </row>
    <row r="1101" spans="1:8" ht="17" thickBot="1"/>
    <row r="1102" spans="1:8" ht="17" thickBot="1">
      <c r="A1102" s="101" t="s">
        <v>1786</v>
      </c>
      <c r="B1102" s="187"/>
      <c r="C1102" s="187"/>
      <c r="D1102" s="187"/>
      <c r="E1102" s="187"/>
      <c r="F1102" s="187"/>
      <c r="G1102" s="187"/>
      <c r="H1102" s="19"/>
    </row>
    <row r="1113" spans="1:6">
      <c r="A1113" s="1" t="s">
        <v>1752</v>
      </c>
    </row>
    <row r="1114" spans="1:6">
      <c r="B1114" s="21" t="s">
        <v>1753</v>
      </c>
      <c r="C1114" s="21" t="s">
        <v>1754</v>
      </c>
      <c r="F1114" s="21" t="s">
        <v>782</v>
      </c>
    </row>
    <row r="1115" spans="1:6">
      <c r="A1115" s="1" t="s">
        <v>1755</v>
      </c>
      <c r="D1115" s="21" t="s">
        <v>1691</v>
      </c>
      <c r="E1115" s="2" t="s">
        <v>1692</v>
      </c>
    </row>
    <row r="1116" spans="1:6">
      <c r="A1116" s="21" t="s">
        <v>1756</v>
      </c>
      <c r="B1116" s="21" t="s">
        <v>1757</v>
      </c>
    </row>
    <row r="1117" spans="1:6">
      <c r="A1117" s="21" t="s">
        <v>677</v>
      </c>
      <c r="B1117" s="21" t="s">
        <v>1758</v>
      </c>
    </row>
    <row r="1118" spans="1:6">
      <c r="B1118" s="21"/>
    </row>
    <row r="1119" spans="1:6">
      <c r="D1119" s="21" t="s">
        <v>923</v>
      </c>
    </row>
    <row r="1120" spans="1:6">
      <c r="A1120" s="1" t="s">
        <v>532</v>
      </c>
      <c r="D1120" s="21"/>
    </row>
    <row r="1121" spans="1:7">
      <c r="A1121" s="1" t="s">
        <v>1759</v>
      </c>
      <c r="C1121" s="1" t="s">
        <v>677</v>
      </c>
    </row>
    <row r="1122" spans="1:7">
      <c r="A1122" s="1" t="s">
        <v>1760</v>
      </c>
    </row>
    <row r="1123" spans="1:7">
      <c r="A1123" s="1" t="s">
        <v>1761</v>
      </c>
    </row>
    <row r="1125" spans="1:7" ht="17" thickBot="1"/>
    <row r="1126" spans="1:7">
      <c r="A1126" s="1" t="s">
        <v>1762</v>
      </c>
      <c r="C1126" s="1" t="s">
        <v>1763</v>
      </c>
      <c r="E1126" s="208" t="s">
        <v>1764</v>
      </c>
      <c r="F1126" s="102"/>
      <c r="G1126" s="103"/>
    </row>
    <row r="1127" spans="1:7">
      <c r="A1127" s="1" t="s">
        <v>1765</v>
      </c>
      <c r="C1127" s="1" t="s">
        <v>1766</v>
      </c>
      <c r="E1127" s="209" t="s">
        <v>1767</v>
      </c>
      <c r="F1127" s="66"/>
      <c r="G1127" s="210"/>
    </row>
    <row r="1128" spans="1:7">
      <c r="A1128" s="1" t="s">
        <v>1768</v>
      </c>
      <c r="C1128" s="1" t="s">
        <v>1769</v>
      </c>
      <c r="E1128" s="209" t="s">
        <v>1770</v>
      </c>
      <c r="F1128" s="66"/>
      <c r="G1128" s="210"/>
    </row>
    <row r="1129" spans="1:7">
      <c r="A1129" s="1" t="s">
        <v>1771</v>
      </c>
      <c r="C1129" s="1" t="s">
        <v>1772</v>
      </c>
      <c r="E1129" s="209" t="s">
        <v>1773</v>
      </c>
      <c r="F1129" s="66"/>
      <c r="G1129" s="210"/>
    </row>
    <row r="1130" spans="1:7" ht="17" thickBot="1">
      <c r="C1130" s="1" t="s">
        <v>1770</v>
      </c>
      <c r="E1130" s="211" t="s">
        <v>1774</v>
      </c>
      <c r="F1130" s="113"/>
      <c r="G1130" s="212"/>
    </row>
    <row r="1131" spans="1:7">
      <c r="C1131" s="1" t="s">
        <v>1775</v>
      </c>
      <c r="E1131" s="12" t="s">
        <v>1776</v>
      </c>
    </row>
    <row r="1132" spans="1:7">
      <c r="C1132" s="1" t="s">
        <v>1777</v>
      </c>
      <c r="E1132" s="12" t="s">
        <v>1778</v>
      </c>
    </row>
    <row r="1133" spans="1:7">
      <c r="C1133" s="1" t="s">
        <v>1779</v>
      </c>
      <c r="E1133" s="18" t="s">
        <v>1780</v>
      </c>
    </row>
    <row r="1135" spans="1:7" ht="17" thickBot="1"/>
    <row r="1136" spans="1:7">
      <c r="A1136" s="4" t="s">
        <v>1781</v>
      </c>
      <c r="B1136" s="5"/>
      <c r="C1136" s="5"/>
      <c r="D1136" s="5"/>
      <c r="E1136" s="5"/>
      <c r="F1136" s="5"/>
      <c r="G1136" s="6"/>
    </row>
    <row r="1137" spans="1:7">
      <c r="A1137" s="7" t="s">
        <v>1782</v>
      </c>
      <c r="G1137" s="8"/>
    </row>
    <row r="1138" spans="1:7">
      <c r="A1138" s="7" t="s">
        <v>1783</v>
      </c>
      <c r="G1138" s="8"/>
    </row>
    <row r="1139" spans="1:7">
      <c r="A1139" s="7" t="s">
        <v>1784</v>
      </c>
      <c r="G1139" s="8"/>
    </row>
    <row r="1140" spans="1:7" ht="17" thickBot="1">
      <c r="A1140" s="9" t="s">
        <v>1785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zoomScale="150" zoomScaleNormal="150" workbookViewId="0">
      <selection activeCell="I21" sqref="I21"/>
    </sheetView>
  </sheetViews>
  <sheetFormatPr baseColWidth="10" defaultRowHeight="16"/>
  <cols>
    <col min="1" max="16384" width="10.83203125" style="1"/>
  </cols>
  <sheetData>
    <row r="1" spans="1:8">
      <c r="A1" s="128" t="s">
        <v>1939</v>
      </c>
      <c r="B1" s="128"/>
      <c r="C1" s="128"/>
      <c r="D1" s="128"/>
      <c r="E1" s="128"/>
      <c r="F1" s="128"/>
      <c r="G1" s="128"/>
      <c r="H1" s="128"/>
    </row>
    <row r="15" spans="1:8">
      <c r="A15" s="1" t="s">
        <v>271</v>
      </c>
    </row>
    <row r="17" spans="1:1">
      <c r="A17" s="1" t="s">
        <v>1940</v>
      </c>
    </row>
    <row r="18" spans="1:1">
      <c r="A18" s="1" t="s">
        <v>1942</v>
      </c>
    </row>
    <row r="19" spans="1:1">
      <c r="A19" s="1" t="s">
        <v>1941</v>
      </c>
    </row>
    <row r="20" spans="1:1">
      <c r="A20" s="1" t="s">
        <v>1943</v>
      </c>
    </row>
    <row r="22" spans="1:1">
      <c r="A22" s="1" t="s">
        <v>1944</v>
      </c>
    </row>
    <row r="23" spans="1:1">
      <c r="A23" s="1" t="s">
        <v>1945</v>
      </c>
    </row>
    <row r="25" spans="1:1">
      <c r="A25" s="1" t="s">
        <v>1946</v>
      </c>
    </row>
    <row r="26" spans="1:1">
      <c r="A26" s="1" t="s">
        <v>1947</v>
      </c>
    </row>
    <row r="27" spans="1:1">
      <c r="A27" s="1" t="s">
        <v>1948</v>
      </c>
    </row>
    <row r="29" spans="1:1">
      <c r="A29" s="1" t="s">
        <v>1949</v>
      </c>
    </row>
    <row r="30" spans="1:1">
      <c r="A30" s="1" t="s">
        <v>1950</v>
      </c>
    </row>
    <row r="31" spans="1:1">
      <c r="A31" s="1" t="s">
        <v>1951</v>
      </c>
    </row>
    <row r="33" spans="1:6">
      <c r="F33" s="21" t="s">
        <v>1316</v>
      </c>
    </row>
    <row r="34" spans="1:6">
      <c r="F34" s="21"/>
    </row>
    <row r="46" spans="1:6">
      <c r="A46" s="1" t="s">
        <v>783</v>
      </c>
    </row>
    <row r="49" spans="1:1">
      <c r="A49" s="1" t="s">
        <v>1952</v>
      </c>
    </row>
    <row r="50" spans="1:1">
      <c r="A50" s="1" t="s">
        <v>1953</v>
      </c>
    </row>
    <row r="51" spans="1:1">
      <c r="A51" s="1" t="s">
        <v>1954</v>
      </c>
    </row>
    <row r="52" spans="1:1">
      <c r="A52" s="1" t="s">
        <v>1955</v>
      </c>
    </row>
    <row r="54" spans="1:1">
      <c r="A54" s="1" t="s">
        <v>1956</v>
      </c>
    </row>
    <row r="55" spans="1:1">
      <c r="A55" s="1" t="s">
        <v>1957</v>
      </c>
    </row>
    <row r="56" spans="1:1">
      <c r="A56" s="1" t="s">
        <v>1958</v>
      </c>
    </row>
    <row r="58" spans="1:1">
      <c r="A58" s="1" t="s">
        <v>1959</v>
      </c>
    </row>
    <row r="59" spans="1:1">
      <c r="A59" s="1" t="s">
        <v>1960</v>
      </c>
    </row>
    <row r="60" spans="1:1">
      <c r="A60" s="1" t="s">
        <v>1961</v>
      </c>
    </row>
    <row r="62" spans="1:1">
      <c r="A62" s="1" t="s">
        <v>1962</v>
      </c>
    </row>
    <row r="63" spans="1:1">
      <c r="A63" s="1" t="s">
        <v>1963</v>
      </c>
    </row>
    <row r="65" spans="1:1">
      <c r="A65" s="1" t="s">
        <v>1964</v>
      </c>
    </row>
    <row r="86" spans="1:13">
      <c r="A86" s="1" t="s">
        <v>271</v>
      </c>
    </row>
    <row r="87" spans="1:13" ht="17" thickBot="1"/>
    <row r="88" spans="1:13">
      <c r="A88" s="1" t="s">
        <v>1965</v>
      </c>
      <c r="J88" s="4" t="s">
        <v>1978</v>
      </c>
      <c r="K88" s="5"/>
      <c r="L88" s="5"/>
      <c r="M88" s="6"/>
    </row>
    <row r="89" spans="1:13">
      <c r="A89" s="1" t="s">
        <v>1966</v>
      </c>
      <c r="J89" s="7" t="s">
        <v>1983</v>
      </c>
      <c r="M89" s="8"/>
    </row>
    <row r="90" spans="1:13">
      <c r="A90" s="1" t="s">
        <v>1967</v>
      </c>
      <c r="J90" s="7" t="s">
        <v>1979</v>
      </c>
      <c r="M90" s="8"/>
    </row>
    <row r="91" spans="1:13">
      <c r="A91" s="1" t="s">
        <v>1968</v>
      </c>
      <c r="J91" s="7" t="s">
        <v>1980</v>
      </c>
      <c r="M91" s="8"/>
    </row>
    <row r="92" spans="1:13">
      <c r="J92" s="7" t="s">
        <v>1981</v>
      </c>
      <c r="M92" s="8"/>
    </row>
    <row r="93" spans="1:13" ht="17" thickBot="1">
      <c r="C93" s="1" t="s">
        <v>1969</v>
      </c>
      <c r="J93" s="9" t="s">
        <v>1982</v>
      </c>
      <c r="K93" s="10"/>
      <c r="L93" s="10"/>
      <c r="M93" s="11"/>
    </row>
    <row r="94" spans="1:13" ht="17" thickBot="1"/>
    <row r="95" spans="1:13">
      <c r="C95" s="1" t="s">
        <v>1970</v>
      </c>
      <c r="J95" s="4" t="s">
        <v>1995</v>
      </c>
      <c r="K95" s="5"/>
      <c r="L95" s="5"/>
      <c r="M95" s="6"/>
    </row>
    <row r="96" spans="1:13">
      <c r="C96" s="1" t="s">
        <v>1971</v>
      </c>
      <c r="J96" s="7" t="s">
        <v>1996</v>
      </c>
      <c r="M96" s="8"/>
    </row>
    <row r="97" spans="1:13">
      <c r="C97" s="1" t="s">
        <v>1972</v>
      </c>
      <c r="J97" s="7" t="s">
        <v>1997</v>
      </c>
      <c r="M97" s="8"/>
    </row>
    <row r="98" spans="1:13" ht="17" thickBot="1">
      <c r="C98" s="1" t="s">
        <v>1973</v>
      </c>
      <c r="J98" s="9" t="s">
        <v>1998</v>
      </c>
      <c r="K98" s="10"/>
      <c r="L98" s="10"/>
      <c r="M98" s="11"/>
    </row>
    <row r="100" spans="1:13">
      <c r="C100" s="1" t="s">
        <v>1974</v>
      </c>
    </row>
    <row r="103" spans="1:13">
      <c r="C103" s="1" t="s">
        <v>1975</v>
      </c>
    </row>
    <row r="104" spans="1:13">
      <c r="C104" s="1" t="s">
        <v>1976</v>
      </c>
    </row>
    <row r="105" spans="1:13">
      <c r="C105" s="1" t="s">
        <v>1977</v>
      </c>
    </row>
    <row r="107" spans="1:13">
      <c r="A107" s="1" t="s">
        <v>1984</v>
      </c>
    </row>
    <row r="108" spans="1:13">
      <c r="F108" s="21" t="s">
        <v>1316</v>
      </c>
      <c r="H108" s="1" t="s">
        <v>1985</v>
      </c>
    </row>
    <row r="109" spans="1:13">
      <c r="F109" s="21"/>
      <c r="H109" s="1" t="s">
        <v>1986</v>
      </c>
    </row>
    <row r="114" spans="1:8">
      <c r="H114" s="1" t="s">
        <v>1987</v>
      </c>
    </row>
    <row r="116" spans="1:8">
      <c r="H116" s="1" t="s">
        <v>1988</v>
      </c>
    </row>
    <row r="118" spans="1:8">
      <c r="H118" s="1" t="s">
        <v>1989</v>
      </c>
    </row>
    <row r="123" spans="1:8">
      <c r="A123" s="1" t="s">
        <v>783</v>
      </c>
    </row>
    <row r="126" spans="1:8">
      <c r="A126" s="1" t="s">
        <v>1990</v>
      </c>
    </row>
    <row r="127" spans="1:8">
      <c r="A127" s="1" t="s">
        <v>1991</v>
      </c>
    </row>
    <row r="130" spans="1:1">
      <c r="A130" s="1" t="s">
        <v>1992</v>
      </c>
    </row>
    <row r="132" spans="1:1">
      <c r="A132" s="1" t="s">
        <v>1993</v>
      </c>
    </row>
    <row r="133" spans="1:1">
      <c r="A133" s="1" t="s">
        <v>1994</v>
      </c>
    </row>
    <row r="135" spans="1:1">
      <c r="A135" s="1" t="s">
        <v>1313</v>
      </c>
    </row>
    <row r="151" spans="1:2">
      <c r="A151" s="1" t="s">
        <v>271</v>
      </c>
    </row>
    <row r="153" spans="1:2">
      <c r="A153" s="1" t="s">
        <v>1999</v>
      </c>
    </row>
    <row r="154" spans="1:2">
      <c r="A154" s="1" t="s">
        <v>2000</v>
      </c>
    </row>
    <row r="155" spans="1:2">
      <c r="A155" s="1" t="s">
        <v>2001</v>
      </c>
    </row>
    <row r="157" spans="1:2">
      <c r="A157" s="1" t="s">
        <v>2002</v>
      </c>
    </row>
    <row r="158" spans="1:2">
      <c r="B158" s="1" t="s">
        <v>2003</v>
      </c>
    </row>
    <row r="159" spans="1:2">
      <c r="B159" s="1" t="s">
        <v>2004</v>
      </c>
    </row>
    <row r="160" spans="1:2">
      <c r="B160" s="1" t="s">
        <v>2005</v>
      </c>
    </row>
    <row r="162" spans="10:10">
      <c r="J162" s="1" t="s">
        <v>2006</v>
      </c>
    </row>
    <row r="178" spans="1:1">
      <c r="A178" s="1" t="s">
        <v>2007</v>
      </c>
    </row>
    <row r="179" spans="1:1">
      <c r="A179" s="1" t="s">
        <v>2008</v>
      </c>
    </row>
    <row r="181" spans="1:1">
      <c r="A181" s="1" t="s">
        <v>2009</v>
      </c>
    </row>
    <row r="182" spans="1:1">
      <c r="A182" s="1" t="s">
        <v>2010</v>
      </c>
    </row>
    <row r="184" spans="1:1">
      <c r="A184" s="1" t="s">
        <v>2011</v>
      </c>
    </row>
    <row r="186" spans="1:1">
      <c r="A186" s="1" t="s">
        <v>2012</v>
      </c>
    </row>
    <row r="204" spans="1:1">
      <c r="A204" s="1" t="s">
        <v>271</v>
      </c>
    </row>
    <row r="206" spans="1:1">
      <c r="A206" s="1" t="s">
        <v>2013</v>
      </c>
    </row>
    <row r="207" spans="1:1">
      <c r="A207" s="1" t="s">
        <v>2014</v>
      </c>
    </row>
    <row r="209" spans="1:1">
      <c r="A209" s="1" t="s">
        <v>2015</v>
      </c>
    </row>
    <row r="211" spans="1:1">
      <c r="A211" s="54" t="s">
        <v>2016</v>
      </c>
    </row>
    <row r="212" spans="1:1">
      <c r="A212" s="1" t="s">
        <v>2017</v>
      </c>
    </row>
    <row r="225" spans="1:7">
      <c r="A225" s="1" t="s">
        <v>2018</v>
      </c>
      <c r="G225" s="1" t="s">
        <v>2026</v>
      </c>
    </row>
    <row r="226" spans="1:7">
      <c r="A226" s="1" t="s">
        <v>2019</v>
      </c>
      <c r="G226" s="1" t="s">
        <v>2027</v>
      </c>
    </row>
    <row r="227" spans="1:7">
      <c r="A227" s="1" t="s">
        <v>2020</v>
      </c>
      <c r="E227" s="1" t="s">
        <v>2022</v>
      </c>
      <c r="G227" s="1" t="s">
        <v>2028</v>
      </c>
    </row>
    <row r="228" spans="1:7">
      <c r="A228" s="1" t="s">
        <v>2021</v>
      </c>
      <c r="E228" s="1" t="s">
        <v>2023</v>
      </c>
      <c r="G228" s="1" t="s">
        <v>2029</v>
      </c>
    </row>
    <row r="229" spans="1:7">
      <c r="E229" s="1" t="s">
        <v>2024</v>
      </c>
      <c r="G229" s="1" t="s">
        <v>2030</v>
      </c>
    </row>
    <row r="230" spans="1:7">
      <c r="E230" s="1" t="s">
        <v>2025</v>
      </c>
    </row>
    <row r="231" spans="1:7">
      <c r="G231" s="121" t="s">
        <v>2031</v>
      </c>
    </row>
    <row r="232" spans="1:7">
      <c r="G232" s="121" t="s">
        <v>2037</v>
      </c>
    </row>
    <row r="234" spans="1:7">
      <c r="A234" s="54" t="s">
        <v>2035</v>
      </c>
    </row>
    <row r="235" spans="1:7">
      <c r="A235" s="1" t="s">
        <v>2032</v>
      </c>
    </row>
    <row r="236" spans="1:7">
      <c r="A236" s="1" t="s">
        <v>2033</v>
      </c>
    </row>
    <row r="238" spans="1:7">
      <c r="A238" s="1" t="s">
        <v>2034</v>
      </c>
    </row>
    <row r="240" spans="1:7">
      <c r="A240" s="121" t="s">
        <v>2031</v>
      </c>
    </row>
    <row r="241" spans="1:1">
      <c r="A241" s="121" t="s">
        <v>2037</v>
      </c>
    </row>
    <row r="250" spans="1:1">
      <c r="A250" s="54" t="s">
        <v>2036</v>
      </c>
    </row>
    <row r="251" spans="1:1">
      <c r="A251" s="1" t="s">
        <v>2038</v>
      </c>
    </row>
    <row r="252" spans="1:1">
      <c r="A252" s="1" t="s">
        <v>2039</v>
      </c>
    </row>
    <row r="253" spans="1:1">
      <c r="A253" s="1" t="s">
        <v>2040</v>
      </c>
    </row>
    <row r="254" spans="1:1">
      <c r="A254" s="1" t="s">
        <v>2041</v>
      </c>
    </row>
    <row r="255" spans="1:1">
      <c r="A255" s="1" t="s">
        <v>2042</v>
      </c>
    </row>
    <row r="256" spans="1:1">
      <c r="A256" s="1" t="s">
        <v>2043</v>
      </c>
    </row>
    <row r="257" spans="1:1">
      <c r="A257" s="1" t="s">
        <v>2044</v>
      </c>
    </row>
    <row r="258" spans="1:1">
      <c r="A258" s="1" t="s">
        <v>2045</v>
      </c>
    </row>
    <row r="260" spans="1:1">
      <c r="A260" s="121" t="s">
        <v>2031</v>
      </c>
    </row>
    <row r="261" spans="1:1">
      <c r="A261" s="121" t="s">
        <v>2046</v>
      </c>
    </row>
    <row r="265" spans="1:1">
      <c r="A265" s="54" t="s">
        <v>2047</v>
      </c>
    </row>
    <row r="267" spans="1:1">
      <c r="A267" s="1" t="s">
        <v>2017</v>
      </c>
    </row>
    <row r="280" spans="1:7">
      <c r="A280" s="1" t="s">
        <v>2048</v>
      </c>
      <c r="G280" s="1" t="s">
        <v>2026</v>
      </c>
    </row>
    <row r="281" spans="1:7">
      <c r="A281" s="1" t="s">
        <v>2049</v>
      </c>
      <c r="G281" s="1" t="s">
        <v>2055</v>
      </c>
    </row>
    <row r="282" spans="1:7">
      <c r="A282" s="1" t="s">
        <v>2050</v>
      </c>
      <c r="E282" s="1" t="s">
        <v>2052</v>
      </c>
      <c r="G282" s="1" t="s">
        <v>2028</v>
      </c>
    </row>
    <row r="283" spans="1:7">
      <c r="A283" s="1" t="s">
        <v>2051</v>
      </c>
      <c r="E283" s="1" t="s">
        <v>2053</v>
      </c>
      <c r="G283" s="1" t="s">
        <v>2029</v>
      </c>
    </row>
    <row r="284" spans="1:7">
      <c r="E284" s="1" t="s">
        <v>2054</v>
      </c>
      <c r="G284" s="1" t="s">
        <v>2030</v>
      </c>
    </row>
    <row r="285" spans="1:7">
      <c r="E285" s="1" t="s">
        <v>2025</v>
      </c>
    </row>
    <row r="286" spans="1:7">
      <c r="G286" s="121" t="s">
        <v>2031</v>
      </c>
    </row>
    <row r="287" spans="1:7">
      <c r="G287" s="121" t="s">
        <v>2037</v>
      </c>
    </row>
    <row r="308" spans="1:6">
      <c r="A308" s="1" t="s">
        <v>271</v>
      </c>
    </row>
    <row r="310" spans="1:6">
      <c r="A310" s="1" t="s">
        <v>2056</v>
      </c>
    </row>
    <row r="312" spans="1:6">
      <c r="F312" s="1" t="s">
        <v>2057</v>
      </c>
    </row>
    <row r="313" spans="1:6">
      <c r="F313" s="1" t="s">
        <v>2058</v>
      </c>
    </row>
    <row r="314" spans="1:6">
      <c r="F314" s="1" t="s">
        <v>2059</v>
      </c>
    </row>
    <row r="315" spans="1:6">
      <c r="F315" s="1" t="s">
        <v>2060</v>
      </c>
    </row>
    <row r="317" spans="1:6">
      <c r="F317" s="1" t="s">
        <v>2061</v>
      </c>
    </row>
    <row r="318" spans="1:6">
      <c r="F318" s="1" t="s">
        <v>2062</v>
      </c>
    </row>
    <row r="320" spans="1:6">
      <c r="F320" s="1" t="s">
        <v>2063</v>
      </c>
    </row>
    <row r="322" spans="1:7" ht="17" thickBot="1">
      <c r="F322" s="1" t="s">
        <v>2064</v>
      </c>
    </row>
    <row r="323" spans="1:7">
      <c r="A323" s="4" t="s">
        <v>1803</v>
      </c>
      <c r="B323" s="5"/>
      <c r="C323" s="5"/>
      <c r="D323" s="6"/>
      <c r="G323" s="1" t="s">
        <v>2065</v>
      </c>
    </row>
    <row r="324" spans="1:7">
      <c r="A324" s="7" t="s">
        <v>2073</v>
      </c>
      <c r="D324" s="8"/>
      <c r="G324" s="1" t="s">
        <v>2066</v>
      </c>
    </row>
    <row r="325" spans="1:7">
      <c r="A325" s="7" t="s">
        <v>2074</v>
      </c>
      <c r="D325" s="8"/>
      <c r="G325" s="1" t="s">
        <v>2067</v>
      </c>
    </row>
    <row r="326" spans="1:7" ht="17" thickBot="1">
      <c r="A326" s="9" t="s">
        <v>2075</v>
      </c>
      <c r="B326" s="10"/>
      <c r="C326" s="10"/>
      <c r="D326" s="11"/>
      <c r="G326" s="1" t="s">
        <v>2068</v>
      </c>
    </row>
    <row r="328" spans="1:7">
      <c r="F328" s="1" t="s">
        <v>2069</v>
      </c>
    </row>
    <row r="329" spans="1:7">
      <c r="F329" s="1" t="s">
        <v>2070</v>
      </c>
    </row>
    <row r="331" spans="1:7">
      <c r="F331" s="1" t="s">
        <v>2071</v>
      </c>
    </row>
    <row r="333" spans="1:7">
      <c r="F333" s="1" t="s">
        <v>2072</v>
      </c>
    </row>
    <row r="335" spans="1:7">
      <c r="F335" s="1" t="s">
        <v>1571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topLeftCell="A168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8" t="s">
        <v>1314</v>
      </c>
      <c r="B4" s="128"/>
      <c r="C4" s="128"/>
      <c r="D4" s="128"/>
      <c r="E4" s="128"/>
      <c r="F4" s="128"/>
      <c r="G4" s="128"/>
      <c r="H4" s="128"/>
    </row>
    <row r="5" spans="1:9" ht="17" thickBot="1"/>
    <row r="6" spans="1:9" ht="17" thickBot="1">
      <c r="A6" s="101" t="s">
        <v>1369</v>
      </c>
      <c r="B6" s="187"/>
      <c r="C6" s="187"/>
      <c r="D6" s="187"/>
      <c r="E6" s="187"/>
      <c r="F6" s="187"/>
      <c r="G6" s="187"/>
      <c r="H6" s="19"/>
      <c r="I6" s="97"/>
    </row>
    <row r="8" spans="1:9">
      <c r="A8" s="1" t="s">
        <v>1333</v>
      </c>
    </row>
    <row r="9" spans="1:9">
      <c r="A9" s="1" t="s">
        <v>1317</v>
      </c>
    </row>
    <row r="10" spans="1:9">
      <c r="A10" s="1" t="s">
        <v>1315</v>
      </c>
    </row>
    <row r="12" spans="1:9">
      <c r="A12" s="1" t="s">
        <v>1318</v>
      </c>
      <c r="E12" s="1" t="s">
        <v>1320</v>
      </c>
    </row>
    <row r="13" spans="1:9">
      <c r="A13" s="1" t="s">
        <v>1319</v>
      </c>
      <c r="E13" s="1" t="s">
        <v>1321</v>
      </c>
    </row>
    <row r="15" spans="1:9">
      <c r="C15" s="21" t="s">
        <v>1316</v>
      </c>
      <c r="G15" s="21" t="s">
        <v>1316</v>
      </c>
    </row>
    <row r="23" spans="1:5">
      <c r="A23" s="1" t="s">
        <v>783</v>
      </c>
      <c r="E23" s="1" t="s">
        <v>783</v>
      </c>
    </row>
    <row r="26" spans="1:5">
      <c r="A26" s="1" t="s">
        <v>1322</v>
      </c>
      <c r="E26" s="1" t="s">
        <v>1324</v>
      </c>
    </row>
    <row r="27" spans="1:5">
      <c r="A27" s="1" t="s">
        <v>1323</v>
      </c>
      <c r="E27" s="1" t="s">
        <v>1325</v>
      </c>
    </row>
    <row r="28" spans="1:5">
      <c r="E28" s="1" t="s">
        <v>1326</v>
      </c>
    </row>
    <row r="29" spans="1:5">
      <c r="E29" s="1" t="s">
        <v>1327</v>
      </c>
    </row>
    <row r="30" spans="1:5">
      <c r="E30" s="1" t="s">
        <v>1328</v>
      </c>
    </row>
    <row r="31" spans="1:5">
      <c r="E31" s="1" t="s">
        <v>1329</v>
      </c>
    </row>
    <row r="32" spans="1:5">
      <c r="E32" s="1" t="s">
        <v>1330</v>
      </c>
    </row>
    <row r="33" spans="1:7">
      <c r="E33" s="1" t="s">
        <v>1331</v>
      </c>
    </row>
    <row r="34" spans="1:7">
      <c r="E34" s="1" t="s">
        <v>1332</v>
      </c>
    </row>
    <row r="36" spans="1:7">
      <c r="A36" s="1" t="s">
        <v>1334</v>
      </c>
    </row>
    <row r="37" spans="1:7">
      <c r="A37" s="1" t="s">
        <v>1335</v>
      </c>
    </row>
    <row r="38" spans="1:7">
      <c r="G38" s="21" t="s">
        <v>1316</v>
      </c>
    </row>
    <row r="40" spans="1:7">
      <c r="C40" s="21" t="s">
        <v>1316</v>
      </c>
    </row>
    <row r="48" spans="1:7">
      <c r="A48" s="1" t="s">
        <v>783</v>
      </c>
      <c r="E48" s="1" t="s">
        <v>783</v>
      </c>
    </row>
    <row r="51" spans="1:7">
      <c r="A51" s="1" t="s">
        <v>1322</v>
      </c>
      <c r="E51" s="1" t="s">
        <v>1336</v>
      </c>
    </row>
    <row r="52" spans="1:7">
      <c r="A52" s="1" t="s">
        <v>1323</v>
      </c>
      <c r="E52" s="1" t="s">
        <v>1337</v>
      </c>
    </row>
    <row r="53" spans="1:7">
      <c r="E53" s="1" t="s">
        <v>1338</v>
      </c>
    </row>
    <row r="54" spans="1:7">
      <c r="E54" s="1" t="s">
        <v>1339</v>
      </c>
    </row>
    <row r="55" spans="1:7">
      <c r="E55" s="1" t="s">
        <v>1340</v>
      </c>
    </row>
    <row r="56" spans="1:7">
      <c r="E56" s="1" t="s">
        <v>1341</v>
      </c>
    </row>
    <row r="57" spans="1:7">
      <c r="E57" s="1" t="s">
        <v>1342</v>
      </c>
    </row>
    <row r="58" spans="1:7">
      <c r="E58" s="1" t="s">
        <v>1343</v>
      </c>
    </row>
    <row r="59" spans="1:7">
      <c r="E59" s="1" t="s">
        <v>1344</v>
      </c>
    </row>
    <row r="61" spans="1:7">
      <c r="A61" s="1" t="s">
        <v>1345</v>
      </c>
    </row>
    <row r="63" spans="1:7">
      <c r="A63" s="1" t="s">
        <v>1346</v>
      </c>
      <c r="E63" s="1" t="s">
        <v>1347</v>
      </c>
    </row>
    <row r="64" spans="1:7">
      <c r="C64" s="21" t="s">
        <v>1316</v>
      </c>
      <c r="G64" s="21" t="s">
        <v>1316</v>
      </c>
    </row>
    <row r="72" spans="1:5">
      <c r="A72" s="1" t="s">
        <v>783</v>
      </c>
      <c r="E72" s="1" t="s">
        <v>783</v>
      </c>
    </row>
    <row r="75" spans="1:5">
      <c r="E75" s="1" t="s">
        <v>1348</v>
      </c>
    </row>
    <row r="76" spans="1:5">
      <c r="E76" s="1" t="s">
        <v>1349</v>
      </c>
    </row>
    <row r="77" spans="1:5">
      <c r="E77" s="1" t="s">
        <v>1350</v>
      </c>
    </row>
    <row r="78" spans="1:5">
      <c r="E78" s="1" t="s">
        <v>1351</v>
      </c>
    </row>
    <row r="79" spans="1:5">
      <c r="E79" s="1" t="s">
        <v>1352</v>
      </c>
    </row>
    <row r="80" spans="1:5">
      <c r="E80" s="1" t="s">
        <v>1353</v>
      </c>
    </row>
    <row r="81" spans="1:9">
      <c r="E81" s="1" t="s">
        <v>1354</v>
      </c>
    </row>
    <row r="82" spans="1:9">
      <c r="E82" s="1" t="s">
        <v>1355</v>
      </c>
    </row>
    <row r="83" spans="1:9">
      <c r="E83" s="1" t="s">
        <v>1356</v>
      </c>
    </row>
    <row r="84" spans="1:9">
      <c r="E84" s="1" t="s">
        <v>1357</v>
      </c>
    </row>
    <row r="85" spans="1:9">
      <c r="E85" s="1" t="s">
        <v>1358</v>
      </c>
    </row>
    <row r="86" spans="1:9" ht="17" thickBot="1"/>
    <row r="87" spans="1:9" ht="17" thickBot="1">
      <c r="A87" s="101" t="s">
        <v>1370</v>
      </c>
      <c r="B87" s="187"/>
      <c r="C87" s="187"/>
      <c r="D87" s="187"/>
      <c r="E87" s="187"/>
      <c r="F87" s="187"/>
      <c r="G87" s="187"/>
      <c r="H87" s="19"/>
      <c r="I87" s="97"/>
    </row>
    <row r="89" spans="1:9">
      <c r="A89" s="1" t="s">
        <v>1359</v>
      </c>
    </row>
    <row r="90" spans="1:9">
      <c r="A90" s="1" t="s">
        <v>1360</v>
      </c>
    </row>
    <row r="92" spans="1:9">
      <c r="A92" s="1" t="s">
        <v>1361</v>
      </c>
      <c r="E92" s="1" t="s">
        <v>1362</v>
      </c>
    </row>
    <row r="93" spans="1:9">
      <c r="A93" s="1" t="s">
        <v>1319</v>
      </c>
    </row>
    <row r="95" spans="1:9">
      <c r="C95" s="21" t="s">
        <v>1316</v>
      </c>
      <c r="G95" s="21" t="s">
        <v>1316</v>
      </c>
    </row>
    <row r="103" spans="1:5">
      <c r="A103" s="1" t="s">
        <v>783</v>
      </c>
      <c r="E103" s="1" t="s">
        <v>783</v>
      </c>
    </row>
    <row r="105" spans="1:5">
      <c r="E105" s="1" t="s">
        <v>1363</v>
      </c>
    </row>
    <row r="106" spans="1:5">
      <c r="E106" s="1" t="s">
        <v>1342</v>
      </c>
    </row>
    <row r="107" spans="1:5">
      <c r="E107" s="1" t="s">
        <v>1343</v>
      </c>
    </row>
    <row r="108" spans="1:5">
      <c r="E108" s="1" t="s">
        <v>1364</v>
      </c>
    </row>
    <row r="110" spans="1:5">
      <c r="A110" s="1" t="s">
        <v>1365</v>
      </c>
      <c r="E110" s="1" t="s">
        <v>1366</v>
      </c>
    </row>
    <row r="111" spans="1:5">
      <c r="A111" s="1" t="s">
        <v>1319</v>
      </c>
    </row>
    <row r="113" spans="1:7">
      <c r="C113" s="21" t="s">
        <v>1316</v>
      </c>
      <c r="G113" s="21" t="s">
        <v>1316</v>
      </c>
    </row>
    <row r="121" spans="1:7">
      <c r="A121" s="1" t="s">
        <v>783</v>
      </c>
      <c r="E121" s="1" t="s">
        <v>783</v>
      </c>
    </row>
    <row r="124" spans="1:7">
      <c r="E124" s="1" t="s">
        <v>1363</v>
      </c>
    </row>
    <row r="125" spans="1:7">
      <c r="E125" s="1" t="s">
        <v>1367</v>
      </c>
    </row>
    <row r="126" spans="1:7">
      <c r="E126" s="1" t="s">
        <v>1368</v>
      </c>
    </row>
    <row r="127" spans="1:7">
      <c r="E127" s="1" t="s">
        <v>1344</v>
      </c>
    </row>
    <row r="128" spans="1:7" ht="17" thickBot="1"/>
    <row r="129" spans="1:9" ht="17" thickBot="1">
      <c r="A129" s="101" t="s">
        <v>1371</v>
      </c>
      <c r="B129" s="187"/>
      <c r="C129" s="187"/>
      <c r="D129" s="187"/>
      <c r="E129" s="187"/>
      <c r="F129" s="187"/>
      <c r="G129" s="187"/>
      <c r="H129" s="19"/>
      <c r="I129" s="97"/>
    </row>
    <row r="131" spans="1:9">
      <c r="A131" s="1" t="s">
        <v>1372</v>
      </c>
    </row>
    <row r="133" spans="1:9">
      <c r="A133" s="1" t="s">
        <v>1373</v>
      </c>
      <c r="F133" s="1" t="s">
        <v>1374</v>
      </c>
    </row>
    <row r="134" spans="1:9">
      <c r="F134" s="1" t="s">
        <v>1375</v>
      </c>
    </row>
    <row r="135" spans="1:9">
      <c r="D135" s="1" t="s">
        <v>1316</v>
      </c>
      <c r="I135" s="1" t="s">
        <v>1316</v>
      </c>
    </row>
    <row r="147" spans="1:9">
      <c r="A147" s="1" t="s">
        <v>783</v>
      </c>
      <c r="F147" s="1" t="s">
        <v>783</v>
      </c>
    </row>
    <row r="149" spans="1:9">
      <c r="A149" s="1" t="s">
        <v>1376</v>
      </c>
      <c r="F149" s="1" t="s">
        <v>1379</v>
      </c>
    </row>
    <row r="150" spans="1:9">
      <c r="A150" s="1" t="s">
        <v>1377</v>
      </c>
      <c r="F150" s="1" t="s">
        <v>1380</v>
      </c>
    </row>
    <row r="151" spans="1:9">
      <c r="A151" s="1" t="s">
        <v>1378</v>
      </c>
      <c r="F151" s="1" t="s">
        <v>1381</v>
      </c>
    </row>
    <row r="152" spans="1:9">
      <c r="F152" s="1" t="s">
        <v>1382</v>
      </c>
    </row>
    <row r="153" spans="1:9">
      <c r="F153" s="1" t="s">
        <v>1383</v>
      </c>
    </row>
    <row r="154" spans="1:9">
      <c r="F154" s="1" t="s">
        <v>1384</v>
      </c>
    </row>
    <row r="155" spans="1:9">
      <c r="F155" s="1" t="s">
        <v>1385</v>
      </c>
    </row>
    <row r="156" spans="1:9">
      <c r="F156" s="1" t="s">
        <v>1386</v>
      </c>
    </row>
    <row r="157" spans="1:9" ht="17" thickBot="1"/>
    <row r="158" spans="1:9" ht="17" thickBot="1">
      <c r="A158" s="101" t="s">
        <v>1387</v>
      </c>
      <c r="B158" s="187"/>
      <c r="C158" s="187"/>
      <c r="D158" s="187"/>
      <c r="E158" s="187"/>
      <c r="F158" s="187"/>
      <c r="G158" s="187"/>
      <c r="H158" s="19"/>
      <c r="I158" s="97"/>
    </row>
    <row r="160" spans="1:9">
      <c r="A160" s="1" t="s">
        <v>1388</v>
      </c>
      <c r="F160" s="1" t="s">
        <v>1389</v>
      </c>
    </row>
    <row r="162" spans="1:9">
      <c r="D162" s="1" t="s">
        <v>1316</v>
      </c>
      <c r="I162" s="1" t="s">
        <v>1316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zoomScale="226" workbookViewId="0">
      <selection activeCell="H6" sqref="H6"/>
    </sheetView>
  </sheetViews>
  <sheetFormatPr baseColWidth="10" defaultRowHeight="16"/>
  <cols>
    <col min="1" max="16384" width="10.83203125" style="1"/>
  </cols>
  <sheetData>
    <row r="1" spans="1:8">
      <c r="A1" s="317" t="s">
        <v>1864</v>
      </c>
      <c r="B1" s="317"/>
      <c r="C1" s="317"/>
      <c r="D1" s="317"/>
      <c r="E1" s="317"/>
      <c r="F1" s="317"/>
      <c r="G1" s="317"/>
      <c r="H1" s="317"/>
    </row>
    <row r="3" spans="1:8">
      <c r="A3" s="12" t="s">
        <v>1865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1872</v>
      </c>
      <c r="B5" s="12"/>
      <c r="C5" s="12"/>
      <c r="D5" s="12"/>
      <c r="E5" s="12"/>
      <c r="F5" s="12"/>
      <c r="G5" s="12"/>
      <c r="H5" s="12"/>
    </row>
    <row r="6" spans="1:8">
      <c r="A6" s="1" t="s">
        <v>1866</v>
      </c>
    </row>
    <row r="19" spans="1:10">
      <c r="A19" s="1" t="s">
        <v>1867</v>
      </c>
    </row>
    <row r="20" spans="1:10">
      <c r="A20" s="1" t="s">
        <v>1868</v>
      </c>
    </row>
    <row r="21" spans="1:10">
      <c r="A21" s="1" t="s">
        <v>1869</v>
      </c>
    </row>
    <row r="22" spans="1:10">
      <c r="A22" s="1" t="s">
        <v>1870</v>
      </c>
    </row>
    <row r="23" spans="1:10">
      <c r="A23" s="1" t="s">
        <v>1871</v>
      </c>
    </row>
    <row r="25" spans="1:10">
      <c r="A25" s="12" t="s">
        <v>1873</v>
      </c>
    </row>
    <row r="26" spans="1:10">
      <c r="A26" s="1" t="s">
        <v>1874</v>
      </c>
      <c r="B26" s="1" t="s">
        <v>1875</v>
      </c>
      <c r="F26" s="1" t="s">
        <v>1878</v>
      </c>
      <c r="G26" s="1" t="s">
        <v>1879</v>
      </c>
      <c r="J26" s="1" t="s">
        <v>1895</v>
      </c>
    </row>
    <row r="27" spans="1:10">
      <c r="B27" s="1" t="s">
        <v>1876</v>
      </c>
    </row>
    <row r="28" spans="1:10">
      <c r="B28" s="1" t="s">
        <v>1877</v>
      </c>
    </row>
    <row r="29" spans="1:10">
      <c r="B29" s="1" t="s">
        <v>1900</v>
      </c>
    </row>
    <row r="31" spans="1:10">
      <c r="A31" s="1" t="s">
        <v>1874</v>
      </c>
      <c r="B31" s="1" t="s">
        <v>1896</v>
      </c>
      <c r="F31" s="1" t="s">
        <v>1878</v>
      </c>
      <c r="G31" s="1" t="s">
        <v>1901</v>
      </c>
    </row>
    <row r="32" spans="1:10">
      <c r="B32" s="1" t="s">
        <v>1897</v>
      </c>
    </row>
    <row r="33" spans="1:8">
      <c r="B33" s="1" t="s">
        <v>1898</v>
      </c>
    </row>
    <row r="34" spans="1:8">
      <c r="B34" s="1" t="s">
        <v>1899</v>
      </c>
    </row>
    <row r="36" spans="1:8">
      <c r="A36" s="12" t="s">
        <v>1880</v>
      </c>
    </row>
    <row r="37" spans="1:8">
      <c r="B37" s="1" t="s">
        <v>1881</v>
      </c>
    </row>
    <row r="39" spans="1:8">
      <c r="B39" s="1" t="s">
        <v>1319</v>
      </c>
      <c r="C39" s="1" t="s">
        <v>1882</v>
      </c>
      <c r="G39" s="1" t="s">
        <v>1884</v>
      </c>
      <c r="H39" s="1" t="s">
        <v>1885</v>
      </c>
    </row>
    <row r="40" spans="1:8">
      <c r="C40" s="1" t="s">
        <v>1883</v>
      </c>
      <c r="H40" s="1" t="s">
        <v>1886</v>
      </c>
    </row>
    <row r="42" spans="1:8">
      <c r="B42" s="1" t="s">
        <v>1887</v>
      </c>
    </row>
    <row r="44" spans="1:8">
      <c r="B44" s="1" t="s">
        <v>1319</v>
      </c>
      <c r="C44" s="1" t="s">
        <v>1888</v>
      </c>
      <c r="G44" s="1" t="s">
        <v>1884</v>
      </c>
      <c r="H44" s="1" t="s">
        <v>1890</v>
      </c>
    </row>
    <row r="45" spans="1:8">
      <c r="C45" s="1" t="s">
        <v>1889</v>
      </c>
      <c r="H45" s="1" t="s">
        <v>1889</v>
      </c>
    </row>
    <row r="47" spans="1:8">
      <c r="B47" s="1" t="s">
        <v>1891</v>
      </c>
    </row>
    <row r="48" spans="1:8">
      <c r="B48" s="1" t="s">
        <v>1319</v>
      </c>
      <c r="C48" s="1" t="s">
        <v>1892</v>
      </c>
      <c r="G48" s="1" t="s">
        <v>1884</v>
      </c>
      <c r="H48" s="1" t="s">
        <v>1892</v>
      </c>
    </row>
    <row r="49" spans="1:8">
      <c r="C49" s="1" t="s">
        <v>1893</v>
      </c>
      <c r="H49" s="1" t="s">
        <v>1894</v>
      </c>
    </row>
    <row r="51" spans="1:8">
      <c r="A51" s="12" t="s">
        <v>1902</v>
      </c>
    </row>
    <row r="53" spans="1:8">
      <c r="B53" s="1" t="s">
        <v>1904</v>
      </c>
      <c r="F53" s="1" t="s">
        <v>1903</v>
      </c>
    </row>
    <row r="54" spans="1:8">
      <c r="F54" s="1" t="s">
        <v>1905</v>
      </c>
    </row>
    <row r="56" spans="1:8">
      <c r="B56" s="1" t="s">
        <v>1906</v>
      </c>
      <c r="F56" s="1" t="s">
        <v>1907</v>
      </c>
    </row>
    <row r="58" spans="1:8">
      <c r="A58" s="12" t="s">
        <v>1908</v>
      </c>
    </row>
    <row r="60" spans="1:8">
      <c r="B60" s="1" t="s">
        <v>1909</v>
      </c>
      <c r="F60" s="1" t="s">
        <v>1910</v>
      </c>
    </row>
    <row r="61" spans="1:8">
      <c r="F61" s="1" t="s">
        <v>1911</v>
      </c>
    </row>
    <row r="62" spans="1:8">
      <c r="F62" s="1" t="s">
        <v>1912</v>
      </c>
    </row>
    <row r="63" spans="1:8">
      <c r="F63" s="1" t="s">
        <v>1913</v>
      </c>
    </row>
    <row r="65" spans="1:6">
      <c r="B65" s="1" t="s">
        <v>1914</v>
      </c>
      <c r="F65" s="1" t="s">
        <v>1915</v>
      </c>
    </row>
    <row r="66" spans="1:6">
      <c r="F66" s="1" t="s">
        <v>1916</v>
      </c>
    </row>
    <row r="67" spans="1:6">
      <c r="F67" s="1" t="s">
        <v>1911</v>
      </c>
    </row>
    <row r="68" spans="1:6">
      <c r="F68" s="1" t="s">
        <v>1917</v>
      </c>
    </row>
    <row r="69" spans="1:6">
      <c r="F69" s="1" t="s">
        <v>1918</v>
      </c>
    </row>
    <row r="71" spans="1:6">
      <c r="A71" s="12" t="s">
        <v>1919</v>
      </c>
    </row>
    <row r="73" spans="1:6">
      <c r="B73" s="1" t="s">
        <v>1920</v>
      </c>
    </row>
    <row r="74" spans="1:6">
      <c r="B74" s="1" t="s">
        <v>1921</v>
      </c>
    </row>
    <row r="75" spans="1:6">
      <c r="A75" s="1" t="s">
        <v>1922</v>
      </c>
    </row>
    <row r="79" spans="1:6">
      <c r="A79" s="1" t="s">
        <v>1923</v>
      </c>
    </row>
    <row r="82" spans="1:1">
      <c r="A82" s="1" t="s">
        <v>1924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N247"/>
  <sheetViews>
    <sheetView rightToLeft="1" topLeftCell="A176" zoomScale="160" zoomScaleNormal="160" workbookViewId="0">
      <selection activeCell="D189" sqref="D189:D190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15" t="s">
        <v>28</v>
      </c>
    </row>
    <row r="26" spans="1:6">
      <c r="B26" s="14"/>
      <c r="C26" s="14" t="s">
        <v>23</v>
      </c>
      <c r="D26" s="215" t="s">
        <v>23</v>
      </c>
      <c r="E26" s="15" t="s">
        <v>27</v>
      </c>
      <c r="F26" s="214" t="s">
        <v>27</v>
      </c>
    </row>
    <row r="27" spans="1:6">
      <c r="B27" s="14" t="s">
        <v>21</v>
      </c>
      <c r="C27" s="14" t="s">
        <v>22</v>
      </c>
      <c r="D27" s="215" t="s">
        <v>24</v>
      </c>
      <c r="E27" s="15" t="s">
        <v>22</v>
      </c>
      <c r="F27" s="214" t="s">
        <v>24</v>
      </c>
    </row>
    <row r="28" spans="1:6">
      <c r="B28" s="14">
        <v>1</v>
      </c>
      <c r="C28" s="14">
        <v>20</v>
      </c>
      <c r="D28" s="215">
        <v>50</v>
      </c>
      <c r="E28" s="214">
        <f>C28</f>
        <v>20</v>
      </c>
      <c r="F28" s="214">
        <f>D28</f>
        <v>50</v>
      </c>
    </row>
    <row r="29" spans="1:6">
      <c r="B29" s="14">
        <v>2</v>
      </c>
      <c r="C29" s="14">
        <v>38</v>
      </c>
      <c r="D29" s="215">
        <v>95</v>
      </c>
      <c r="E29" s="214">
        <f>38-20</f>
        <v>18</v>
      </c>
      <c r="F29" s="214">
        <f>95-50</f>
        <v>45</v>
      </c>
    </row>
    <row r="30" spans="1:6">
      <c r="B30" s="14">
        <v>3</v>
      </c>
      <c r="C30" s="14">
        <v>54</v>
      </c>
      <c r="D30" s="215">
        <v>135</v>
      </c>
      <c r="E30" s="214">
        <f>C30-C29</f>
        <v>16</v>
      </c>
      <c r="F30" s="214">
        <f>D30-D29</f>
        <v>40</v>
      </c>
    </row>
    <row r="31" spans="1:6">
      <c r="B31" s="14">
        <v>4</v>
      </c>
      <c r="C31" s="14">
        <v>68</v>
      </c>
      <c r="D31" s="215">
        <v>170</v>
      </c>
      <c r="E31" s="214">
        <f>C31-C30</f>
        <v>14</v>
      </c>
      <c r="F31" s="214">
        <f t="shared" ref="F31:F34" si="0">D31-D30</f>
        <v>35</v>
      </c>
    </row>
    <row r="32" spans="1:6">
      <c r="B32" s="14">
        <v>5</v>
      </c>
      <c r="C32" s="14">
        <v>80</v>
      </c>
      <c r="D32" s="215">
        <v>200</v>
      </c>
      <c r="E32" s="214">
        <f t="shared" ref="E32:E34" si="1">C32-C31</f>
        <v>12</v>
      </c>
      <c r="F32" s="214">
        <f t="shared" si="0"/>
        <v>30</v>
      </c>
    </row>
    <row r="33" spans="1:9">
      <c r="B33" s="14">
        <v>6</v>
      </c>
      <c r="C33" s="14">
        <v>90</v>
      </c>
      <c r="D33" s="215">
        <v>225</v>
      </c>
      <c r="E33" s="214">
        <f t="shared" si="1"/>
        <v>10</v>
      </c>
      <c r="F33" s="214">
        <f t="shared" si="0"/>
        <v>25</v>
      </c>
    </row>
    <row r="34" spans="1:9">
      <c r="B34" s="14">
        <v>7</v>
      </c>
      <c r="C34" s="14">
        <v>98</v>
      </c>
      <c r="D34" s="215">
        <v>245</v>
      </c>
      <c r="E34" s="214">
        <f t="shared" si="1"/>
        <v>8</v>
      </c>
      <c r="F34" s="214">
        <f t="shared" si="0"/>
        <v>20</v>
      </c>
    </row>
    <row r="36" spans="1:9">
      <c r="A36" s="16" t="s">
        <v>31</v>
      </c>
    </row>
    <row r="37" spans="1:9">
      <c r="I37" s="1" t="s">
        <v>2078</v>
      </c>
    </row>
    <row r="38" spans="1:9">
      <c r="A38" s="1" t="s">
        <v>32</v>
      </c>
      <c r="I38" s="1" t="s">
        <v>2079</v>
      </c>
    </row>
    <row r="39" spans="1:9">
      <c r="A39" s="1" t="s">
        <v>33</v>
      </c>
      <c r="I39" s="1" t="s">
        <v>2080</v>
      </c>
    </row>
    <row r="40" spans="1:9">
      <c r="A40" s="1" t="s">
        <v>34</v>
      </c>
      <c r="I40" s="1" t="s">
        <v>2081</v>
      </c>
    </row>
    <row r="41" spans="1:9">
      <c r="A41" s="1" t="s">
        <v>40</v>
      </c>
      <c r="I41" s="1" t="s">
        <v>2082</v>
      </c>
    </row>
    <row r="42" spans="1:9">
      <c r="A42" s="1" t="s">
        <v>41</v>
      </c>
      <c r="I42" s="1" t="s">
        <v>2083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16">
        <v>0</v>
      </c>
      <c r="E49" s="214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16">
        <f t="shared" ref="D50:D56" si="2">H50</f>
        <v>20</v>
      </c>
      <c r="E50" s="214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16">
        <f t="shared" si="2"/>
        <v>38</v>
      </c>
      <c r="E51" s="214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16">
        <f t="shared" si="2"/>
        <v>54</v>
      </c>
      <c r="E52" s="214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16">
        <f t="shared" si="2"/>
        <v>68</v>
      </c>
      <c r="E53" s="214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16">
        <f t="shared" si="2"/>
        <v>80</v>
      </c>
      <c r="E54" s="214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16">
        <f t="shared" si="2"/>
        <v>90</v>
      </c>
      <c r="E55" s="214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16">
        <f t="shared" si="2"/>
        <v>98</v>
      </c>
      <c r="E56" s="214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8" t="s">
        <v>2090</v>
      </c>
    </row>
    <row r="74" spans="1:10">
      <c r="A74" s="18" t="s">
        <v>2084</v>
      </c>
      <c r="B74" s="12"/>
      <c r="C74" s="12"/>
      <c r="D74" s="12"/>
      <c r="E74" s="12"/>
      <c r="J74" s="1" t="s">
        <v>2085</v>
      </c>
    </row>
    <row r="75" spans="1:10">
      <c r="A75" s="1" t="s">
        <v>53</v>
      </c>
      <c r="J75" s="1" t="s">
        <v>2086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2087</v>
      </c>
    </row>
    <row r="77" spans="1:10">
      <c r="A77" s="1" t="s">
        <v>55</v>
      </c>
      <c r="J77" s="1" t="s">
        <v>2088</v>
      </c>
    </row>
    <row r="78" spans="1:10">
      <c r="A78" s="1" t="s">
        <v>56</v>
      </c>
      <c r="J78" s="1" t="s">
        <v>2089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2090</v>
      </c>
      <c r="K89" s="5"/>
      <c r="L89" s="5"/>
      <c r="M89" s="6"/>
    </row>
    <row r="90" spans="1:13">
      <c r="A90" s="1" t="s">
        <v>66</v>
      </c>
      <c r="J90" s="7" t="s">
        <v>2091</v>
      </c>
      <c r="M90" s="8"/>
    </row>
    <row r="91" spans="1:13">
      <c r="A91" s="1" t="s">
        <v>67</v>
      </c>
      <c r="J91" s="7" t="s">
        <v>2092</v>
      </c>
      <c r="M91" s="8"/>
    </row>
    <row r="92" spans="1:13">
      <c r="A92" s="1" t="s">
        <v>68</v>
      </c>
      <c r="J92" s="7" t="s">
        <v>2093</v>
      </c>
      <c r="M92" s="8"/>
    </row>
    <row r="93" spans="1:13">
      <c r="J93" s="7" t="s">
        <v>2094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2095</v>
      </c>
      <c r="M94" s="8"/>
    </row>
    <row r="95" spans="1:13">
      <c r="B95" s="1" t="s">
        <v>72</v>
      </c>
      <c r="F95" s="1" t="s">
        <v>73</v>
      </c>
      <c r="J95" s="7" t="s">
        <v>2096</v>
      </c>
      <c r="M95" s="8"/>
    </row>
    <row r="96" spans="1:13" ht="17" thickBot="1">
      <c r="J96" s="9" t="s">
        <v>2097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2098</v>
      </c>
    </row>
    <row r="99" spans="1:13">
      <c r="B99" s="1" t="s">
        <v>77</v>
      </c>
      <c r="J99" s="1" t="s">
        <v>2099</v>
      </c>
    </row>
    <row r="100" spans="1:13">
      <c r="J100" s="1" t="s">
        <v>2100</v>
      </c>
    </row>
    <row r="101" spans="1:13">
      <c r="B101" s="1" t="s">
        <v>78</v>
      </c>
      <c r="J101" s="1" t="s">
        <v>2101</v>
      </c>
    </row>
    <row r="102" spans="1:13">
      <c r="F102" s="1" t="s">
        <v>79</v>
      </c>
      <c r="J102" s="1" t="s">
        <v>2102</v>
      </c>
    </row>
    <row r="103" spans="1:13">
      <c r="J103" s="1" t="s">
        <v>2103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2105</v>
      </c>
      <c r="M104" s="1" t="s">
        <v>2104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2106</v>
      </c>
      <c r="M105" s="1" t="s">
        <v>2107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2108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99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99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2109</v>
      </c>
    </row>
    <row r="176" spans="1:8">
      <c r="A176" s="1" t="s">
        <v>114</v>
      </c>
    </row>
    <row r="177" spans="1:9">
      <c r="A177" s="1" t="s">
        <v>115</v>
      </c>
      <c r="F177" s="12" t="s">
        <v>2110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4" ht="17" thickBot="1">
      <c r="C193" s="23" t="s">
        <v>81</v>
      </c>
    </row>
    <row r="195" spans="1:14">
      <c r="A195" s="12" t="s">
        <v>126</v>
      </c>
    </row>
    <row r="196" spans="1:14">
      <c r="A196" s="1" t="s">
        <v>127</v>
      </c>
      <c r="F196" s="1" t="s">
        <v>125</v>
      </c>
    </row>
    <row r="197" spans="1:14">
      <c r="A197" s="1" t="s">
        <v>128</v>
      </c>
    </row>
    <row r="198" spans="1:14">
      <c r="A198" s="1" t="s">
        <v>129</v>
      </c>
    </row>
    <row r="199" spans="1:14" ht="17" thickBot="1">
      <c r="N199" s="64"/>
    </row>
    <row r="200" spans="1:14">
      <c r="B200" s="300">
        <f>40/(12)</f>
        <v>3.3333333333333335</v>
      </c>
      <c r="G200" s="36" t="s">
        <v>132</v>
      </c>
      <c r="H200" s="5"/>
      <c r="I200" s="5"/>
      <c r="J200" s="6"/>
    </row>
    <row r="201" spans="1:14" ht="17" thickBot="1">
      <c r="B201" s="300"/>
      <c r="G201" s="38" t="s">
        <v>133</v>
      </c>
      <c r="H201" s="10"/>
      <c r="I201" s="10"/>
      <c r="J201" s="11"/>
    </row>
    <row r="203" spans="1:14">
      <c r="A203" s="54" t="s">
        <v>130</v>
      </c>
      <c r="G203" s="18" t="s">
        <v>2111</v>
      </c>
      <c r="H203" s="18"/>
      <c r="I203" s="18"/>
      <c r="J203" s="18"/>
    </row>
    <row r="204" spans="1:14">
      <c r="A204" s="1" t="s">
        <v>131</v>
      </c>
      <c r="G204" s="18" t="s">
        <v>2112</v>
      </c>
      <c r="H204" s="18"/>
      <c r="I204" s="18"/>
      <c r="J204" s="18"/>
    </row>
    <row r="205" spans="1:14">
      <c r="A205" s="1" t="s">
        <v>134</v>
      </c>
    </row>
    <row r="207" spans="1:14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301">
        <f>1/G242</f>
        <v>0.72</v>
      </c>
    </row>
    <row r="247" spans="1:7">
      <c r="G247" s="301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2113</v>
      </c>
    </row>
    <row r="14" spans="1:8">
      <c r="A14" s="1" t="s">
        <v>155</v>
      </c>
    </row>
    <row r="16" spans="1:8">
      <c r="C16" s="24" t="s">
        <v>2114</v>
      </c>
      <c r="D16" s="24" t="s">
        <v>2116</v>
      </c>
      <c r="F16" s="1" t="s">
        <v>2118</v>
      </c>
    </row>
    <row r="17" spans="1:10">
      <c r="C17" s="24" t="s">
        <v>2115</v>
      </c>
      <c r="D17" s="24" t="s">
        <v>2117</v>
      </c>
      <c r="F17" s="1" t="s">
        <v>2119</v>
      </c>
    </row>
    <row r="18" spans="1:10">
      <c r="B18" s="217"/>
      <c r="C18" s="24" t="s">
        <v>124</v>
      </c>
      <c r="D18" s="24" t="s">
        <v>125</v>
      </c>
      <c r="F18" s="1" t="s">
        <v>2120</v>
      </c>
    </row>
    <row r="19" spans="1:10">
      <c r="A19" s="1" t="s">
        <v>2123</v>
      </c>
      <c r="B19" s="217" t="s">
        <v>156</v>
      </c>
      <c r="C19" s="24">
        <v>200</v>
      </c>
      <c r="D19" s="24">
        <v>100</v>
      </c>
      <c r="F19" s="1" t="s">
        <v>2121</v>
      </c>
    </row>
    <row r="20" spans="1:10">
      <c r="A20" s="1" t="s">
        <v>2124</v>
      </c>
      <c r="B20" s="217" t="s">
        <v>157</v>
      </c>
      <c r="C20" s="24">
        <v>10</v>
      </c>
      <c r="D20" s="24">
        <v>20</v>
      </c>
      <c r="F20" s="1" t="s">
        <v>2122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2125</v>
      </c>
    </row>
    <row r="27" spans="1:10">
      <c r="B27" s="1" t="s">
        <v>2126</v>
      </c>
    </row>
    <row r="28" spans="1:10">
      <c r="A28" s="1" t="s">
        <v>160</v>
      </c>
      <c r="B28" s="1" t="s">
        <v>159</v>
      </c>
    </row>
    <row r="29" spans="1:10">
      <c r="B29" s="1" t="s">
        <v>2136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2137</v>
      </c>
    </row>
    <row r="33" spans="1:14">
      <c r="D33" s="21"/>
      <c r="N33" s="21"/>
    </row>
    <row r="34" spans="1:14">
      <c r="A34" s="218"/>
      <c r="B34" s="219" t="s">
        <v>2127</v>
      </c>
      <c r="C34" s="219" t="s">
        <v>2129</v>
      </c>
      <c r="D34" s="21"/>
      <c r="J34" s="218"/>
      <c r="K34" s="219" t="s">
        <v>2127</v>
      </c>
      <c r="L34" s="219" t="s">
        <v>2129</v>
      </c>
      <c r="N34" s="21"/>
    </row>
    <row r="35" spans="1:14">
      <c r="A35" s="223" t="s">
        <v>158</v>
      </c>
      <c r="B35" s="220" t="s">
        <v>2128</v>
      </c>
      <c r="C35" s="220" t="s">
        <v>2128</v>
      </c>
      <c r="D35" s="21"/>
      <c r="J35" s="223" t="s">
        <v>158</v>
      </c>
      <c r="K35" s="220" t="s">
        <v>2128</v>
      </c>
      <c r="L35" s="220" t="s">
        <v>2128</v>
      </c>
      <c r="N35" s="21"/>
    </row>
    <row r="36" spans="1:14">
      <c r="A36" s="219"/>
      <c r="B36" s="218">
        <v>200</v>
      </c>
      <c r="C36" s="218">
        <v>100</v>
      </c>
      <c r="D36" s="21"/>
      <c r="J36" s="219"/>
      <c r="K36" s="218">
        <v>10</v>
      </c>
      <c r="L36" s="218">
        <v>20</v>
      </c>
      <c r="N36" s="21"/>
    </row>
    <row r="37" spans="1:14">
      <c r="A37" s="219" t="s">
        <v>177</v>
      </c>
      <c r="B37" s="218">
        <v>500</v>
      </c>
      <c r="C37" s="218">
        <v>500</v>
      </c>
      <c r="D37" s="21"/>
      <c r="J37" s="219" t="s">
        <v>177</v>
      </c>
      <c r="K37" s="218">
        <v>100</v>
      </c>
      <c r="L37" s="218">
        <v>100</v>
      </c>
      <c r="N37" s="21"/>
    </row>
    <row r="38" spans="1:14">
      <c r="A38" s="21" t="s">
        <v>2130</v>
      </c>
      <c r="B38" s="221">
        <f>500*200</f>
        <v>100000</v>
      </c>
      <c r="C38" s="222">
        <f>500*100</f>
        <v>50000</v>
      </c>
      <c r="D38" s="21"/>
      <c r="J38" s="21" t="s">
        <v>2130</v>
      </c>
      <c r="K38" s="221">
        <f>K36*K37</f>
        <v>1000</v>
      </c>
      <c r="L38" s="222">
        <f>L36*L37</f>
        <v>2000</v>
      </c>
      <c r="N38" s="21"/>
    </row>
    <row r="39" spans="1:14">
      <c r="A39" s="21"/>
      <c r="B39" s="221" t="s">
        <v>179</v>
      </c>
      <c r="C39" s="222" t="s">
        <v>81</v>
      </c>
      <c r="D39" s="21"/>
      <c r="J39" s="21"/>
      <c r="K39" s="221" t="s">
        <v>179</v>
      </c>
      <c r="L39" s="222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2132</v>
      </c>
      <c r="C42" s="1" t="s">
        <v>2131</v>
      </c>
      <c r="J42" s="1" t="s">
        <v>2132</v>
      </c>
      <c r="L42" s="1" t="s">
        <v>2131</v>
      </c>
    </row>
    <row r="43" spans="1:14">
      <c r="C43" s="1" t="s">
        <v>2133</v>
      </c>
      <c r="L43" s="1" t="s">
        <v>2138</v>
      </c>
    </row>
    <row r="44" spans="1:14">
      <c r="A44" s="1" t="s">
        <v>2134</v>
      </c>
      <c r="J44" s="1" t="s">
        <v>2139</v>
      </c>
    </row>
    <row r="46" spans="1:14">
      <c r="A46" s="41" t="s">
        <v>164</v>
      </c>
      <c r="J46" s="41" t="s">
        <v>164</v>
      </c>
    </row>
    <row r="47" spans="1:14">
      <c r="C47" s="1" t="s">
        <v>2135</v>
      </c>
    </row>
    <row r="48" spans="1:14">
      <c r="L48" s="1" t="s">
        <v>2140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01"/>
    </row>
    <row r="56" spans="1:13">
      <c r="A56" s="201"/>
    </row>
    <row r="57" spans="1:13">
      <c r="A57" s="201"/>
      <c r="I57" s="1" t="s">
        <v>2141</v>
      </c>
    </row>
    <row r="58" spans="1:13">
      <c r="A58" s="201"/>
      <c r="B58" s="21"/>
      <c r="I58" s="1" t="s">
        <v>2142</v>
      </c>
    </row>
    <row r="59" spans="1:13">
      <c r="A59" s="201"/>
      <c r="B59" s="21"/>
      <c r="M59" s="1" t="s">
        <v>2143</v>
      </c>
    </row>
    <row r="60" spans="1:13">
      <c r="A60" s="201"/>
      <c r="B60" s="21"/>
      <c r="M60" s="1" t="s">
        <v>2144</v>
      </c>
    </row>
    <row r="61" spans="1:13">
      <c r="A61" s="201"/>
      <c r="B61" s="21"/>
    </row>
    <row r="62" spans="1:13">
      <c r="A62" s="201"/>
      <c r="B62" s="21"/>
      <c r="I62" s="1" t="s">
        <v>2145</v>
      </c>
    </row>
    <row r="63" spans="1:13">
      <c r="A63" s="201"/>
      <c r="B63" s="21"/>
      <c r="I63" s="1" t="s">
        <v>2146</v>
      </c>
    </row>
    <row r="64" spans="1:13">
      <c r="A64" s="201"/>
      <c r="B64" s="21"/>
      <c r="I64" s="1" t="s">
        <v>2147</v>
      </c>
    </row>
    <row r="65" spans="1:9">
      <c r="A65" s="201"/>
      <c r="I65" s="1" t="s">
        <v>2148</v>
      </c>
    </row>
    <row r="66" spans="1:9">
      <c r="A66" s="201"/>
      <c r="I66" s="1" t="s">
        <v>2149</v>
      </c>
    </row>
    <row r="67" spans="1:9">
      <c r="A67" s="201"/>
      <c r="I67" s="1" t="s">
        <v>2150</v>
      </c>
    </row>
    <row r="68" spans="1:9">
      <c r="A68" s="201"/>
      <c r="I68" s="1" t="s">
        <v>2151</v>
      </c>
    </row>
    <row r="69" spans="1:9">
      <c r="A69" s="201"/>
      <c r="I69" s="1" t="s">
        <v>2152</v>
      </c>
    </row>
    <row r="70" spans="1:9">
      <c r="A70" s="201"/>
    </row>
    <row r="71" spans="1:9">
      <c r="A71" s="201"/>
      <c r="I71" s="1" t="s">
        <v>2153</v>
      </c>
    </row>
    <row r="72" spans="1:9">
      <c r="A72" s="201"/>
      <c r="I72" s="1" t="s">
        <v>2154</v>
      </c>
    </row>
    <row r="73" spans="1:9">
      <c r="A73" s="201"/>
    </row>
    <row r="74" spans="1:9">
      <c r="A74" s="201"/>
      <c r="I74" s="1" t="s">
        <v>2155</v>
      </c>
    </row>
    <row r="75" spans="1:9">
      <c r="A75" s="201"/>
    </row>
    <row r="76" spans="1:9">
      <c r="A76" s="201"/>
    </row>
    <row r="77" spans="1:9">
      <c r="A77" s="201"/>
    </row>
    <row r="78" spans="1:9">
      <c r="A78" s="201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15">
        <v>20</v>
      </c>
      <c r="D115" s="215">
        <f>C115*B115</f>
        <v>2000</v>
      </c>
      <c r="F115" s="214">
        <f>H115/G115</f>
        <v>10</v>
      </c>
      <c r="G115" s="215">
        <v>100</v>
      </c>
      <c r="H115" s="215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2156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2157</v>
      </c>
    </row>
    <row r="149" spans="1:8">
      <c r="A149" s="1" t="s">
        <v>2159</v>
      </c>
      <c r="G149" s="1" t="s">
        <v>2158</v>
      </c>
    </row>
    <row r="150" spans="1:8">
      <c r="A150" s="1" t="s">
        <v>2160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2161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2162</v>
      </c>
    </row>
    <row r="202" spans="1:10">
      <c r="A202" s="1" t="s">
        <v>2163</v>
      </c>
      <c r="J202" s="1" t="s">
        <v>2166</v>
      </c>
    </row>
    <row r="203" spans="1:10">
      <c r="A203" s="1" t="s">
        <v>2164</v>
      </c>
      <c r="J203" s="1" t="s">
        <v>2167</v>
      </c>
    </row>
    <row r="204" spans="1:10">
      <c r="J204" s="1" t="s">
        <v>2168</v>
      </c>
    </row>
    <row r="205" spans="1:10">
      <c r="B205" s="21" t="s">
        <v>238</v>
      </c>
      <c r="C205" s="21" t="s">
        <v>125</v>
      </c>
      <c r="J205" s="1" t="s">
        <v>2169</v>
      </c>
    </row>
    <row r="206" spans="1:10">
      <c r="D206" s="64">
        <v>1000</v>
      </c>
      <c r="E206" s="21">
        <v>500</v>
      </c>
      <c r="J206" s="1" t="s">
        <v>2170</v>
      </c>
    </row>
    <row r="207" spans="1:10">
      <c r="J207" s="1" t="s">
        <v>2171</v>
      </c>
    </row>
    <row r="208" spans="1:10">
      <c r="A208" s="12" t="s">
        <v>2165</v>
      </c>
      <c r="J208" s="1" t="s">
        <v>2172</v>
      </c>
    </row>
    <row r="209" spans="1:11">
      <c r="J209" s="1" t="s">
        <v>2173</v>
      </c>
    </row>
    <row r="210" spans="1:11">
      <c r="A210" s="1" t="s">
        <v>239</v>
      </c>
      <c r="J210" s="1" t="s">
        <v>2174</v>
      </c>
    </row>
    <row r="211" spans="1:11">
      <c r="A211" s="1" t="s">
        <v>240</v>
      </c>
    </row>
    <row r="212" spans="1:11">
      <c r="A212" s="1" t="s">
        <v>241</v>
      </c>
      <c r="J212" s="1" t="s">
        <v>2175</v>
      </c>
    </row>
    <row r="213" spans="1:11">
      <c r="E213" s="1" t="s">
        <v>242</v>
      </c>
      <c r="J213" s="1" t="s">
        <v>2176</v>
      </c>
    </row>
    <row r="214" spans="1:11">
      <c r="E214" s="1" t="s">
        <v>243</v>
      </c>
      <c r="J214" s="1" t="s">
        <v>2174</v>
      </c>
    </row>
    <row r="215" spans="1:11">
      <c r="E215" s="1" t="s">
        <v>244</v>
      </c>
      <c r="J215" s="1" t="s">
        <v>2177</v>
      </c>
    </row>
    <row r="216" spans="1:11">
      <c r="J216" s="1" t="s">
        <v>2178</v>
      </c>
    </row>
    <row r="217" spans="1:11">
      <c r="A217" s="12" t="s">
        <v>245</v>
      </c>
      <c r="J217" s="1" t="s">
        <v>2171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2181</v>
      </c>
    </row>
    <row r="224" spans="1:11">
      <c r="A224" s="1" t="s">
        <v>2179</v>
      </c>
      <c r="K224" s="1" t="s">
        <v>2182</v>
      </c>
    </row>
    <row r="225" spans="1:11">
      <c r="B225" s="1" t="s">
        <v>2180</v>
      </c>
      <c r="K225" s="1" t="s">
        <v>2183</v>
      </c>
    </row>
    <row r="226" spans="1:11">
      <c r="K226" s="1" t="s">
        <v>2184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2185</v>
      </c>
    </row>
    <row r="229" spans="1:11">
      <c r="F229" s="70" t="s">
        <v>252</v>
      </c>
      <c r="G229" s="71"/>
      <c r="H229" s="71"/>
      <c r="I229" s="72"/>
      <c r="K229" s="1" t="s">
        <v>2186</v>
      </c>
    </row>
    <row r="230" spans="1:11">
      <c r="F230" s="73"/>
      <c r="G230" s="74">
        <v>1000</v>
      </c>
      <c r="H230" s="75" t="s">
        <v>253</v>
      </c>
      <c r="I230" s="76"/>
      <c r="K230" s="1" t="s">
        <v>2187</v>
      </c>
    </row>
    <row r="231" spans="1:11">
      <c r="K231" s="1" t="s">
        <v>2188</v>
      </c>
    </row>
    <row r="232" spans="1:11">
      <c r="B232" s="21" t="s">
        <v>125</v>
      </c>
      <c r="F232" s="1" t="s">
        <v>254</v>
      </c>
      <c r="K232" s="1" t="s">
        <v>2189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2190</v>
      </c>
    </row>
    <row r="237" spans="1:11">
      <c r="E237" s="1" t="s">
        <v>2191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2192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302"/>
      <c r="D73" s="302"/>
      <c r="E73" s="302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303">
        <v>2000</v>
      </c>
      <c r="O207" s="305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304"/>
      <c r="O208" s="306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2193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2194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2195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2196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2"/>
      <c r="E36" s="112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2197</v>
      </c>
    </row>
    <row r="62" spans="1:8">
      <c r="A62" s="1" t="s">
        <v>2198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2199</v>
      </c>
      <c r="H65" s="157"/>
      <c r="I65" s="157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2200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2201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2202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2203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2204</v>
      </c>
    </row>
    <row r="75" spans="1:11">
      <c r="G75" s="1" t="s">
        <v>2205</v>
      </c>
    </row>
    <row r="76" spans="1:11">
      <c r="G76" s="1" t="s">
        <v>2206</v>
      </c>
    </row>
    <row r="78" spans="1:11">
      <c r="B78" s="224" t="s">
        <v>506</v>
      </c>
      <c r="C78" s="224" t="s">
        <v>506</v>
      </c>
      <c r="D78" s="224" t="s">
        <v>506</v>
      </c>
      <c r="E78" s="224" t="s">
        <v>506</v>
      </c>
      <c r="F78" s="224" t="s">
        <v>506</v>
      </c>
      <c r="G78" s="224" t="s">
        <v>506</v>
      </c>
      <c r="H78" s="224" t="s">
        <v>506</v>
      </c>
      <c r="I78" s="224" t="s">
        <v>506</v>
      </c>
      <c r="J78" s="224" t="s">
        <v>506</v>
      </c>
      <c r="K78" s="224" t="s">
        <v>506</v>
      </c>
    </row>
    <row r="79" spans="1:11">
      <c r="B79" s="225">
        <v>1</v>
      </c>
      <c r="C79" s="225">
        <v>2</v>
      </c>
      <c r="D79" s="225">
        <f>C79+1</f>
        <v>3</v>
      </c>
      <c r="E79" s="225">
        <f t="shared" ref="E79:J79" si="4">D79+1</f>
        <v>4</v>
      </c>
      <c r="F79" s="225">
        <f t="shared" si="4"/>
        <v>5</v>
      </c>
      <c r="G79" s="225">
        <f t="shared" si="4"/>
        <v>6</v>
      </c>
      <c r="H79" s="225">
        <f t="shared" si="4"/>
        <v>7</v>
      </c>
      <c r="I79" s="225">
        <f t="shared" si="4"/>
        <v>8</v>
      </c>
      <c r="J79" s="225">
        <f t="shared" si="4"/>
        <v>9</v>
      </c>
      <c r="K79" s="225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24" t="s">
        <v>507</v>
      </c>
      <c r="C87" s="224" t="s">
        <v>507</v>
      </c>
      <c r="D87" s="224" t="s">
        <v>507</v>
      </c>
      <c r="E87" s="224" t="s">
        <v>507</v>
      </c>
      <c r="F87" s="224" t="s">
        <v>507</v>
      </c>
      <c r="G87" s="224" t="s">
        <v>507</v>
      </c>
      <c r="H87" s="224" t="s">
        <v>507</v>
      </c>
      <c r="I87" s="224" t="s">
        <v>507</v>
      </c>
      <c r="J87" s="224" t="s">
        <v>507</v>
      </c>
      <c r="K87" s="224" t="s">
        <v>507</v>
      </c>
    </row>
    <row r="88" spans="1:11">
      <c r="B88" s="225">
        <v>1</v>
      </c>
      <c r="C88" s="225">
        <v>2</v>
      </c>
      <c r="D88" s="225">
        <f>C88+1</f>
        <v>3</v>
      </c>
      <c r="E88" s="225">
        <f t="shared" ref="E88:J88" si="8">D88+1</f>
        <v>4</v>
      </c>
      <c r="F88" s="225">
        <f t="shared" si="8"/>
        <v>5</v>
      </c>
      <c r="G88" s="225">
        <f t="shared" si="8"/>
        <v>6</v>
      </c>
      <c r="H88" s="225">
        <f t="shared" si="8"/>
        <v>7</v>
      </c>
      <c r="I88" s="225">
        <f t="shared" si="8"/>
        <v>8</v>
      </c>
      <c r="J88" s="225">
        <f t="shared" si="8"/>
        <v>9</v>
      </c>
      <c r="K88" s="225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2207</v>
      </c>
      <c r="C96" s="226">
        <f>10*B80+10*B89</f>
        <v>10000</v>
      </c>
      <c r="D96" s="66" t="s">
        <v>2208</v>
      </c>
      <c r="F96" s="1" t="s">
        <v>591</v>
      </c>
    </row>
    <row r="98" spans="1:8">
      <c r="A98" s="1" t="s">
        <v>2209</v>
      </c>
    </row>
    <row r="100" spans="1:8">
      <c r="D100" s="24" t="s">
        <v>558</v>
      </c>
      <c r="E100" s="24" t="s">
        <v>558</v>
      </c>
      <c r="G100" s="1" t="s">
        <v>2212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2213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2214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2210</v>
      </c>
      <c r="E103" s="107" t="s">
        <v>2211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2215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2216</v>
      </c>
      <c r="E112" s="24" t="s">
        <v>2216</v>
      </c>
      <c r="G112" s="1" t="s">
        <v>2220</v>
      </c>
    </row>
    <row r="113" spans="1:11">
      <c r="D113" s="24" t="s">
        <v>558</v>
      </c>
      <c r="E113" s="24" t="s">
        <v>558</v>
      </c>
      <c r="G113" s="109">
        <f>10 * 600 + 10 * 300 + 10 * 400 + 10 * 380 + 10 * 350</f>
        <v>20300</v>
      </c>
      <c r="K113" s="1" t="s">
        <v>2221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8" t="s">
        <v>2210</v>
      </c>
      <c r="E116" s="108" t="s">
        <v>2211</v>
      </c>
    </row>
    <row r="117" spans="1:11" ht="36" customHeight="1">
      <c r="A117" s="24">
        <v>2</v>
      </c>
      <c r="B117" s="24">
        <v>900</v>
      </c>
      <c r="C117" s="24">
        <v>780</v>
      </c>
      <c r="D117" s="108" t="s">
        <v>2222</v>
      </c>
      <c r="E117" s="108" t="s">
        <v>2217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8" t="s">
        <v>2218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2223</v>
      </c>
      <c r="E137" s="24" t="s">
        <v>2223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09">
        <f>10 * 600 + 10 * 400 + 10 * 380 + 10 * 300 + 10 * 350 + 10 * 240 + 10 * 200 + 5 * 200</f>
        <v>25700</v>
      </c>
      <c r="M139" s="1" t="s">
        <v>2228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8" t="s">
        <v>2210</v>
      </c>
      <c r="E141" s="108" t="s">
        <v>2211</v>
      </c>
    </row>
    <row r="142" spans="1:13" ht="35" customHeight="1">
      <c r="A142" s="24">
        <v>2</v>
      </c>
      <c r="B142" s="24">
        <v>900</v>
      </c>
      <c r="C142" s="24">
        <v>780</v>
      </c>
      <c r="D142" s="108" t="s">
        <v>2219</v>
      </c>
      <c r="E142" s="108" t="s">
        <v>2217</v>
      </c>
      <c r="G142" s="1" t="s">
        <v>2229</v>
      </c>
    </row>
    <row r="143" spans="1:13" ht="35" customHeight="1">
      <c r="A143" s="24">
        <v>3</v>
      </c>
      <c r="B143" s="24">
        <v>1180</v>
      </c>
      <c r="C143" s="24">
        <v>1130</v>
      </c>
      <c r="D143" s="108" t="s">
        <v>2224</v>
      </c>
      <c r="E143" s="108" t="s">
        <v>2218</v>
      </c>
      <c r="G143" s="1" t="s">
        <v>2230</v>
      </c>
    </row>
    <row r="144" spans="1:13" ht="33" customHeight="1">
      <c r="A144" s="24">
        <v>4</v>
      </c>
      <c r="B144" s="24">
        <v>1420</v>
      </c>
      <c r="C144" s="24">
        <v>1330</v>
      </c>
      <c r="D144" s="108" t="s">
        <v>2225</v>
      </c>
      <c r="E144" s="108" t="s">
        <v>2227</v>
      </c>
    </row>
    <row r="145" spans="1:12" ht="35" customHeight="1">
      <c r="A145" s="24">
        <v>5</v>
      </c>
      <c r="B145" s="24">
        <v>1620</v>
      </c>
      <c r="C145" s="24">
        <v>1430</v>
      </c>
      <c r="D145" s="108" t="s">
        <v>2226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2231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8" t="s">
        <v>2210</v>
      </c>
      <c r="E158" s="108" t="s">
        <v>2211</v>
      </c>
    </row>
    <row r="159" spans="1:12" ht="37" customHeight="1">
      <c r="A159" s="24">
        <v>2</v>
      </c>
      <c r="B159" s="24">
        <v>900</v>
      </c>
      <c r="C159" s="24">
        <v>780</v>
      </c>
      <c r="D159" s="108" t="s">
        <v>2219</v>
      </c>
      <c r="E159" s="108" t="s">
        <v>2217</v>
      </c>
    </row>
    <row r="160" spans="1:12" ht="36" customHeight="1">
      <c r="A160" s="24">
        <v>3</v>
      </c>
      <c r="B160" s="24">
        <v>1180</v>
      </c>
      <c r="C160" s="24">
        <v>1130</v>
      </c>
      <c r="D160" s="108" t="s">
        <v>2224</v>
      </c>
      <c r="E160" s="108" t="s">
        <v>2218</v>
      </c>
    </row>
    <row r="161" spans="1:12" ht="32" customHeight="1">
      <c r="A161" s="24">
        <v>4</v>
      </c>
      <c r="B161" s="24">
        <v>1420</v>
      </c>
      <c r="C161" s="24">
        <v>1330</v>
      </c>
      <c r="D161" s="108" t="s">
        <v>2225</v>
      </c>
      <c r="E161" s="108" t="s">
        <v>2227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8" t="s">
        <v>2226</v>
      </c>
      <c r="E162" s="24">
        <v>100</v>
      </c>
      <c r="H162" s="302" t="s">
        <v>2256</v>
      </c>
      <c r="I162" s="302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2232</v>
      </c>
      <c r="H165" s="197" t="s">
        <v>2247</v>
      </c>
      <c r="I165" s="197" t="s">
        <v>2248</v>
      </c>
      <c r="J165" s="197" t="s">
        <v>507</v>
      </c>
      <c r="L165" s="1" t="s">
        <v>2261</v>
      </c>
    </row>
    <row r="166" spans="1:12">
      <c r="A166" s="1" t="s">
        <v>2233</v>
      </c>
      <c r="G166" s="21" t="s">
        <v>2235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2262</v>
      </c>
    </row>
    <row r="167" spans="1:12">
      <c r="A167" s="1" t="s">
        <v>2234</v>
      </c>
      <c r="G167" s="21" t="s">
        <v>2236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2263</v>
      </c>
    </row>
    <row r="168" spans="1:12">
      <c r="A168" s="1" t="s">
        <v>2237</v>
      </c>
      <c r="G168" s="21" t="s">
        <v>2238</v>
      </c>
      <c r="H168" s="227">
        <f>H166+H167</f>
        <v>-620</v>
      </c>
      <c r="I168" s="227">
        <f>I166+I167</f>
        <v>-620</v>
      </c>
      <c r="J168" s="227">
        <f>J166+J167</f>
        <v>-530</v>
      </c>
      <c r="L168" s="1" t="s">
        <v>2264</v>
      </c>
    </row>
    <row r="169" spans="1:12">
      <c r="L169" s="1" t="s">
        <v>2265</v>
      </c>
    </row>
    <row r="170" spans="1:12">
      <c r="A170" s="1" t="s">
        <v>2239</v>
      </c>
      <c r="L170" s="1" t="s">
        <v>2266</v>
      </c>
    </row>
    <row r="171" spans="1:12">
      <c r="A171" s="1" t="s">
        <v>2240</v>
      </c>
      <c r="L171" s="1" t="s">
        <v>2267</v>
      </c>
    </row>
    <row r="172" spans="1:12">
      <c r="A172" s="1" t="s">
        <v>2241</v>
      </c>
    </row>
    <row r="173" spans="1:12">
      <c r="A173" s="1" t="s">
        <v>2242</v>
      </c>
      <c r="G173" s="12"/>
      <c r="H173" s="12"/>
      <c r="I173" s="12"/>
      <c r="J173" s="12"/>
      <c r="K173" s="12"/>
      <c r="L173" s="12"/>
    </row>
    <row r="174" spans="1:12">
      <c r="A174" s="1" t="s">
        <v>2243</v>
      </c>
    </row>
    <row r="175" spans="1:12">
      <c r="A175" s="1" t="s">
        <v>2244</v>
      </c>
    </row>
    <row r="176" spans="1:12">
      <c r="A176" s="1" t="s">
        <v>2245</v>
      </c>
    </row>
    <row r="177" spans="1:11">
      <c r="A177" s="1" t="s">
        <v>2246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2249</v>
      </c>
      <c r="G179" s="12"/>
      <c r="H179" s="12"/>
      <c r="I179" s="12"/>
      <c r="J179" s="12"/>
      <c r="K179" s="12"/>
    </row>
    <row r="180" spans="1:11">
      <c r="A180" s="1" t="s">
        <v>2250</v>
      </c>
      <c r="G180" s="12"/>
      <c r="H180" s="12"/>
      <c r="I180" s="12"/>
      <c r="J180" s="12"/>
      <c r="K180" s="12"/>
    </row>
    <row r="181" spans="1:11">
      <c r="A181" s="1" t="s">
        <v>2251</v>
      </c>
      <c r="G181" s="12"/>
      <c r="H181" s="12"/>
      <c r="I181" s="12"/>
      <c r="J181" s="12"/>
      <c r="K181" s="12"/>
    </row>
    <row r="182" spans="1:11">
      <c r="A182" s="1" t="s">
        <v>2252</v>
      </c>
      <c r="G182" s="12"/>
      <c r="H182" s="12"/>
      <c r="I182" s="12"/>
      <c r="J182" s="12"/>
      <c r="K182" s="12"/>
    </row>
    <row r="183" spans="1:11">
      <c r="A183" s="1" t="s">
        <v>2253</v>
      </c>
      <c r="G183" s="12"/>
      <c r="H183" s="12"/>
      <c r="I183" s="12"/>
      <c r="J183" s="12"/>
      <c r="K183" s="12"/>
    </row>
    <row r="184" spans="1:11">
      <c r="A184" s="1" t="s">
        <v>2254</v>
      </c>
      <c r="G184" s="12"/>
      <c r="I184" s="1" t="s">
        <v>2255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2257</v>
      </c>
      <c r="G186" s="12"/>
      <c r="H186" s="12"/>
      <c r="I186" s="12"/>
      <c r="J186" s="12"/>
      <c r="K186" s="12"/>
    </row>
    <row r="187" spans="1:11">
      <c r="A187" s="1" t="s">
        <v>2258</v>
      </c>
      <c r="G187" s="12"/>
      <c r="H187" s="12"/>
      <c r="I187" s="12"/>
      <c r="J187" s="12"/>
      <c r="K187" s="12"/>
    </row>
    <row r="188" spans="1:11">
      <c r="A188" s="1" t="s">
        <v>2259</v>
      </c>
      <c r="G188" s="12"/>
      <c r="H188" s="12"/>
      <c r="I188" s="1" t="s">
        <v>2260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2268</v>
      </c>
    </row>
    <row r="193" spans="1:8">
      <c r="A193" s="1" t="s">
        <v>529</v>
      </c>
      <c r="G193" s="1" t="s">
        <v>2269</v>
      </c>
    </row>
    <row r="194" spans="1:8">
      <c r="G194" s="1" t="s">
        <v>2270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2271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2272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2273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2274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2275</v>
      </c>
    </row>
    <row r="200" spans="1:8">
      <c r="G200" s="1" t="s">
        <v>2276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2"/>
      <c r="F214" s="112"/>
      <c r="G214" s="112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3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2"/>
      <c r="C227" s="112"/>
      <c r="D227" s="112"/>
    </row>
    <row r="228" spans="1:10" ht="36" customHeight="1">
      <c r="A228" s="24">
        <v>1</v>
      </c>
      <c r="B228" s="108" t="s">
        <v>605</v>
      </c>
      <c r="C228" s="108" t="s">
        <v>606</v>
      </c>
      <c r="D228" s="108" t="s">
        <v>2281</v>
      </c>
    </row>
    <row r="229" spans="1:10" ht="31" customHeight="1">
      <c r="A229" s="24">
        <v>2</v>
      </c>
      <c r="B229" s="24">
        <v>30</v>
      </c>
      <c r="C229" s="108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2283</v>
      </c>
    </row>
    <row r="233" spans="1:10">
      <c r="A233" s="1" t="s">
        <v>582</v>
      </c>
      <c r="J233" s="1" t="s">
        <v>2277</v>
      </c>
    </row>
    <row r="234" spans="1:10">
      <c r="F234" s="1" t="s">
        <v>583</v>
      </c>
      <c r="J234" s="1" t="s">
        <v>2278</v>
      </c>
    </row>
    <row r="235" spans="1:10">
      <c r="J235" s="1" t="s">
        <v>2279</v>
      </c>
    </row>
    <row r="236" spans="1:10">
      <c r="A236" s="1" t="s">
        <v>610</v>
      </c>
      <c r="J236" s="1" t="s">
        <v>2280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2282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4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2268</v>
      </c>
    </row>
    <row r="244" spans="1:8">
      <c r="G244" s="1" t="s">
        <v>2284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2285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2286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2287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2288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2289</v>
      </c>
    </row>
    <row r="250" spans="1:8">
      <c r="G250" s="1" t="s">
        <v>2290</v>
      </c>
    </row>
    <row r="251" spans="1:8">
      <c r="A251" s="1" t="s">
        <v>546</v>
      </c>
      <c r="G251" s="1" t="s">
        <v>2291</v>
      </c>
    </row>
    <row r="252" spans="1:8">
      <c r="A252" s="1" t="s">
        <v>547</v>
      </c>
      <c r="G252" s="1" t="s">
        <v>2292</v>
      </c>
    </row>
    <row r="253" spans="1:8">
      <c r="A253" s="1" t="s">
        <v>548</v>
      </c>
      <c r="G253" s="1" t="s">
        <v>2293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2294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28" t="s">
        <v>618</v>
      </c>
      <c r="I260" s="229" t="s">
        <v>619</v>
      </c>
      <c r="J260" s="230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6" t="s">
        <v>576</v>
      </c>
      <c r="I261" s="116" t="s">
        <v>576</v>
      </c>
      <c r="J261" s="116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1" t="s">
        <v>543</v>
      </c>
      <c r="I262" s="111" t="s">
        <v>577</v>
      </c>
      <c r="J262" s="111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1" t="s">
        <v>579</v>
      </c>
      <c r="I263" s="111" t="s">
        <v>580</v>
      </c>
      <c r="J263" s="111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1">
        <f>20*E264</f>
        <v>300</v>
      </c>
      <c r="I264" s="111">
        <f>25*F264</f>
        <v>200</v>
      </c>
      <c r="J264" s="111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1">
        <f>20*E265</f>
        <v>100</v>
      </c>
      <c r="I265" s="111">
        <f>25*F265</f>
        <v>75</v>
      </c>
      <c r="J265" s="111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1">
        <f>20*E266</f>
        <v>60</v>
      </c>
      <c r="I266" s="111">
        <f t="shared" ref="I266:I267" si="18">25*F266</f>
        <v>50</v>
      </c>
      <c r="J266" s="111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1">
        <f t="shared" ref="H267" si="19">20*E267</f>
        <v>40</v>
      </c>
      <c r="I267" s="111">
        <f t="shared" si="18"/>
        <v>25</v>
      </c>
      <c r="J267" s="111">
        <f>7*G267</f>
        <v>35</v>
      </c>
    </row>
    <row r="269" spans="1:12">
      <c r="A269" s="12" t="s">
        <v>551</v>
      </c>
    </row>
    <row r="271" spans="1:12">
      <c r="B271" s="115" t="s">
        <v>576</v>
      </c>
      <c r="C271" s="115" t="s">
        <v>576</v>
      </c>
      <c r="D271" s="115" t="s">
        <v>576</v>
      </c>
      <c r="F271" s="1" t="s">
        <v>621</v>
      </c>
      <c r="L271" s="1" t="s">
        <v>2298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2299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2300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2301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2302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2303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2304</v>
      </c>
    </row>
    <row r="279" spans="1:12">
      <c r="F279" s="12" t="s">
        <v>2295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2296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2297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31" zoomScale="170" zoomScaleNormal="170" workbookViewId="0">
      <selection activeCell="E48" sqref="C48:E4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2305</v>
      </c>
      <c r="B1" s="96"/>
      <c r="C1" s="96"/>
      <c r="D1" s="96"/>
      <c r="E1" s="96"/>
      <c r="F1" s="96"/>
      <c r="G1" s="96"/>
      <c r="H1" s="97"/>
    </row>
    <row r="3" spans="1:8">
      <c r="A3" s="1" t="s">
        <v>2306</v>
      </c>
    </row>
    <row r="4" spans="1:8">
      <c r="A4" s="1" t="s">
        <v>2307</v>
      </c>
    </row>
    <row r="5" spans="1:8">
      <c r="A5" s="1" t="s">
        <v>2308</v>
      </c>
    </row>
    <row r="6" spans="1:8">
      <c r="A6" s="1" t="s">
        <v>2309</v>
      </c>
    </row>
    <row r="7" spans="1:8">
      <c r="A7" s="1" t="s">
        <v>2310</v>
      </c>
    </row>
    <row r="9" spans="1:8">
      <c r="A9" s="118" t="s">
        <v>630</v>
      </c>
      <c r="B9" s="118"/>
      <c r="C9" s="118"/>
      <c r="D9" s="118"/>
      <c r="E9" s="118"/>
      <c r="F9" s="118"/>
      <c r="G9" s="118"/>
      <c r="H9" s="118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0" t="s">
        <v>637</v>
      </c>
      <c r="B23" s="120"/>
      <c r="C23" s="120"/>
      <c r="D23" s="120"/>
      <c r="E23" s="120"/>
      <c r="F23" s="120"/>
      <c r="G23" s="120"/>
      <c r="H23" s="120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19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31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0" t="s">
        <v>646</v>
      </c>
      <c r="B42" s="120"/>
      <c r="C42" s="120"/>
      <c r="D42" s="120"/>
      <c r="E42" s="120"/>
      <c r="F42" s="120"/>
      <c r="G42" s="120"/>
      <c r="H42" s="120"/>
    </row>
    <row r="43" spans="1:8">
      <c r="A43" s="120" t="s">
        <v>647</v>
      </c>
      <c r="B43" s="120"/>
      <c r="C43" s="120"/>
      <c r="D43" s="120"/>
      <c r="E43" s="120"/>
      <c r="F43" s="120"/>
      <c r="G43" s="120"/>
      <c r="H43" s="120"/>
    </row>
    <row r="45" spans="1:8">
      <c r="B45" s="121" t="s">
        <v>684</v>
      </c>
      <c r="E45" s="1" t="s">
        <v>682</v>
      </c>
    </row>
    <row r="46" spans="1:8">
      <c r="E46" s="1" t="s">
        <v>681</v>
      </c>
    </row>
    <row r="48" spans="1:8">
      <c r="B48" s="117" t="s">
        <v>683</v>
      </c>
      <c r="G48" s="1" t="s">
        <v>2311</v>
      </c>
    </row>
    <row r="49" spans="1:8">
      <c r="G49" s="1" t="s">
        <v>2312</v>
      </c>
    </row>
    <row r="50" spans="1:8">
      <c r="G50" s="1" t="s">
        <v>2313</v>
      </c>
    </row>
    <row r="51" spans="1:8">
      <c r="G51" s="1" t="s">
        <v>2314</v>
      </c>
    </row>
    <row r="52" spans="1:8">
      <c r="G52" s="1" t="s">
        <v>2315</v>
      </c>
    </row>
    <row r="53" spans="1:8">
      <c r="G53" s="1" t="s">
        <v>2316</v>
      </c>
    </row>
    <row r="54" spans="1:8">
      <c r="B54" s="21" t="s">
        <v>677</v>
      </c>
      <c r="G54" s="1" t="s">
        <v>2317</v>
      </c>
    </row>
    <row r="57" spans="1:8">
      <c r="A57" s="120" t="s">
        <v>648</v>
      </c>
      <c r="B57" s="120"/>
      <c r="C57" s="120"/>
      <c r="D57" s="120"/>
      <c r="E57" s="120"/>
      <c r="F57" s="120"/>
      <c r="G57" s="120"/>
      <c r="H57" s="120"/>
    </row>
    <row r="58" spans="1:8">
      <c r="A58" s="120" t="s">
        <v>649</v>
      </c>
      <c r="B58" s="120"/>
      <c r="C58" s="120"/>
      <c r="D58" s="120"/>
      <c r="E58" s="120"/>
      <c r="F58" s="120"/>
      <c r="G58" s="120"/>
      <c r="H58" s="120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31">
        <f>B66/A66</f>
        <v>100</v>
      </c>
      <c r="D66" s="231">
        <f>B66</f>
        <v>100</v>
      </c>
      <c r="E66" s="231">
        <f>C66*(1+10%)</f>
        <v>110.00000000000001</v>
      </c>
      <c r="F66" s="231">
        <f>D66*(1+10%)</f>
        <v>110.00000000000001</v>
      </c>
    </row>
    <row r="67" spans="1:8">
      <c r="A67" s="14">
        <v>2</v>
      </c>
      <c r="B67" s="14">
        <v>220</v>
      </c>
      <c r="C67" s="231">
        <f>B67/A67</f>
        <v>110</v>
      </c>
      <c r="D67" s="231">
        <f>B67-B66</f>
        <v>120</v>
      </c>
      <c r="E67" s="231">
        <f t="shared" ref="E67:F72" si="2">C67*(1+10%)</f>
        <v>121.00000000000001</v>
      </c>
      <c r="F67" s="231">
        <f t="shared" si="2"/>
        <v>132</v>
      </c>
    </row>
    <row r="68" spans="1:8">
      <c r="A68" s="14">
        <v>3</v>
      </c>
      <c r="B68" s="14">
        <v>360</v>
      </c>
      <c r="C68" s="231">
        <f t="shared" ref="C68:C72" si="3">B68/A68</f>
        <v>120</v>
      </c>
      <c r="D68" s="231">
        <f>B68-B67</f>
        <v>140</v>
      </c>
      <c r="E68" s="231">
        <f t="shared" si="2"/>
        <v>132</v>
      </c>
      <c r="F68" s="231">
        <f t="shared" si="2"/>
        <v>154</v>
      </c>
    </row>
    <row r="69" spans="1:8">
      <c r="A69" s="14">
        <v>4</v>
      </c>
      <c r="B69" s="14">
        <v>520</v>
      </c>
      <c r="C69" s="231">
        <f t="shared" si="3"/>
        <v>130</v>
      </c>
      <c r="D69" s="231">
        <f t="shared" ref="D69:D72" si="4">B69-B68</f>
        <v>160</v>
      </c>
      <c r="E69" s="231">
        <f t="shared" si="2"/>
        <v>143</v>
      </c>
      <c r="F69" s="231">
        <f t="shared" si="2"/>
        <v>176</v>
      </c>
    </row>
    <row r="70" spans="1:8">
      <c r="A70" s="14">
        <v>5</v>
      </c>
      <c r="B70" s="14">
        <v>700</v>
      </c>
      <c r="C70" s="231">
        <f t="shared" si="3"/>
        <v>140</v>
      </c>
      <c r="D70" s="231">
        <f t="shared" si="4"/>
        <v>180</v>
      </c>
      <c r="E70" s="231">
        <f t="shared" si="2"/>
        <v>154</v>
      </c>
      <c r="F70" s="231">
        <f t="shared" si="2"/>
        <v>198.00000000000003</v>
      </c>
    </row>
    <row r="71" spans="1:8">
      <c r="A71" s="14">
        <v>6</v>
      </c>
      <c r="B71" s="14">
        <v>900</v>
      </c>
      <c r="C71" s="231">
        <f t="shared" si="3"/>
        <v>150</v>
      </c>
      <c r="D71" s="231">
        <f t="shared" si="4"/>
        <v>200</v>
      </c>
      <c r="E71" s="231">
        <f t="shared" si="2"/>
        <v>165</v>
      </c>
      <c r="F71" s="231">
        <f t="shared" si="2"/>
        <v>220.00000000000003</v>
      </c>
    </row>
    <row r="72" spans="1:8">
      <c r="A72" s="14">
        <v>7</v>
      </c>
      <c r="B72" s="14">
        <v>1120</v>
      </c>
      <c r="C72" s="231">
        <f t="shared" si="3"/>
        <v>160</v>
      </c>
      <c r="D72" s="231">
        <f t="shared" si="4"/>
        <v>220</v>
      </c>
      <c r="E72" s="231">
        <f t="shared" si="2"/>
        <v>176</v>
      </c>
      <c r="F72" s="231">
        <f t="shared" si="2"/>
        <v>242.00000000000003</v>
      </c>
    </row>
    <row r="75" spans="1:8">
      <c r="A75" s="120" t="s">
        <v>652</v>
      </c>
      <c r="B75" s="120"/>
      <c r="C75" s="120"/>
      <c r="D75" s="120"/>
      <c r="E75" s="120"/>
      <c r="F75" s="120"/>
      <c r="G75" s="120"/>
      <c r="H75" s="120"/>
    </row>
    <row r="76" spans="1:8">
      <c r="A76" s="120"/>
      <c r="B76" s="120"/>
      <c r="C76" s="120"/>
      <c r="D76" s="120"/>
      <c r="E76" s="120"/>
      <c r="F76" s="120"/>
      <c r="G76" s="120"/>
      <c r="H76" s="120"/>
    </row>
    <row r="78" spans="1:8">
      <c r="B78" s="121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1" t="s">
        <v>690</v>
      </c>
    </row>
    <row r="85" spans="1:8">
      <c r="B85" s="117" t="s">
        <v>689</v>
      </c>
    </row>
    <row r="91" spans="1:8">
      <c r="B91" s="21" t="s">
        <v>677</v>
      </c>
    </row>
    <row r="95" spans="1:8">
      <c r="A95" s="120" t="s">
        <v>653</v>
      </c>
      <c r="B95" s="120"/>
      <c r="C95" s="120"/>
      <c r="D95" s="120"/>
      <c r="E95" s="120"/>
      <c r="F95" s="120"/>
      <c r="G95" s="120"/>
      <c r="H95" s="120"/>
    </row>
    <row r="96" spans="1:8">
      <c r="A96" s="120"/>
      <c r="B96" s="120"/>
      <c r="C96" s="120"/>
      <c r="D96" s="120"/>
      <c r="E96" s="120"/>
      <c r="F96" s="120"/>
      <c r="G96" s="120"/>
      <c r="H96" s="120"/>
    </row>
    <row r="98" spans="1:8">
      <c r="A98" s="1" t="s">
        <v>693</v>
      </c>
    </row>
    <row r="100" spans="1:8">
      <c r="A100" s="120" t="s">
        <v>654</v>
      </c>
      <c r="B100" s="120"/>
      <c r="C100" s="120"/>
      <c r="D100" s="120"/>
      <c r="E100" s="120"/>
      <c r="F100" s="120"/>
      <c r="G100" s="120"/>
      <c r="H100" s="120"/>
    </row>
    <row r="101" spans="1:8">
      <c r="A101" s="120" t="s">
        <v>655</v>
      </c>
      <c r="B101" s="120"/>
      <c r="C101" s="120"/>
      <c r="D101" s="120"/>
      <c r="E101" s="120"/>
      <c r="F101" s="120"/>
      <c r="G101" s="120"/>
      <c r="H101" s="120"/>
    </row>
    <row r="103" spans="1:8">
      <c r="A103" s="1" t="s">
        <v>2318</v>
      </c>
    </row>
    <row r="104" spans="1:8">
      <c r="A104" s="1" t="s">
        <v>2319</v>
      </c>
    </row>
    <row r="105" spans="1:8">
      <c r="B105" s="1" t="s">
        <v>2321</v>
      </c>
    </row>
    <row r="106" spans="1:8">
      <c r="B106" s="1" t="s">
        <v>2320</v>
      </c>
    </row>
    <row r="107" spans="1:8">
      <c r="B107" s="1" t="s">
        <v>2322</v>
      </c>
    </row>
    <row r="108" spans="1:8">
      <c r="B108" s="12" t="s">
        <v>2323</v>
      </c>
    </row>
    <row r="109" spans="1:8">
      <c r="B109" s="1" t="s">
        <v>2324</v>
      </c>
    </row>
    <row r="111" spans="1:8">
      <c r="A111" s="1" t="s">
        <v>2325</v>
      </c>
    </row>
    <row r="112" spans="1:8" ht="16" customHeight="1">
      <c r="B112" s="1" t="s">
        <v>2326</v>
      </c>
      <c r="E112" s="1">
        <v>180</v>
      </c>
      <c r="F112" s="307" t="s">
        <v>2328</v>
      </c>
      <c r="G112" s="307"/>
      <c r="H112" s="307"/>
    </row>
    <row r="113" spans="1:10">
      <c r="B113" s="1" t="s">
        <v>2327</v>
      </c>
      <c r="E113" s="1">
        <v>100</v>
      </c>
      <c r="F113" s="307"/>
      <c r="G113" s="307"/>
      <c r="H113" s="307"/>
    </row>
    <row r="114" spans="1:10">
      <c r="F114" s="307"/>
      <c r="G114" s="307"/>
      <c r="H114" s="307"/>
    </row>
    <row r="116" spans="1:10">
      <c r="C116" s="1" t="s">
        <v>650</v>
      </c>
      <c r="D116" s="21" t="s">
        <v>650</v>
      </c>
      <c r="E116" s="91"/>
      <c r="F116" s="200"/>
      <c r="G116" s="200"/>
      <c r="H116" s="200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2329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2330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2331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2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5">
        <v>5</v>
      </c>
      <c r="B123" s="126">
        <v>700</v>
      </c>
      <c r="C123" s="127">
        <f t="shared" si="5"/>
        <v>140</v>
      </c>
      <c r="D123" s="232">
        <f t="shared" si="6"/>
        <v>180</v>
      </c>
      <c r="E123" s="132" t="s">
        <v>2332</v>
      </c>
      <c r="F123" s="91"/>
      <c r="G123" s="91"/>
      <c r="H123" s="91"/>
      <c r="I123" s="91"/>
      <c r="J123" s="91"/>
    </row>
    <row r="124" spans="1:10">
      <c r="A124" s="123">
        <v>6</v>
      </c>
      <c r="B124" s="123">
        <v>900</v>
      </c>
      <c r="C124" s="124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0" t="s">
        <v>2333</v>
      </c>
      <c r="B127" s="120"/>
      <c r="C127" s="120"/>
      <c r="D127" s="120"/>
      <c r="E127" s="120"/>
      <c r="F127" s="120"/>
      <c r="G127" s="120"/>
      <c r="H127" s="120"/>
    </row>
    <row r="128" spans="1:10">
      <c r="A128" s="120" t="s">
        <v>2334</v>
      </c>
      <c r="B128" s="120"/>
      <c r="C128" s="120"/>
      <c r="D128" s="120"/>
      <c r="E128" s="120"/>
      <c r="F128" s="120"/>
      <c r="G128" s="120"/>
      <c r="H128" s="120"/>
    </row>
    <row r="130" spans="1:8">
      <c r="A130" s="1" t="s">
        <v>2336</v>
      </c>
    </row>
    <row r="131" spans="1:8">
      <c r="B131" s="1" t="s">
        <v>2335</v>
      </c>
      <c r="D131" s="21" t="s">
        <v>1403</v>
      </c>
      <c r="E131" s="1" t="s">
        <v>2337</v>
      </c>
    </row>
    <row r="132" spans="1:8">
      <c r="B132" s="1" t="s">
        <v>2338</v>
      </c>
      <c r="D132" s="21" t="s">
        <v>678</v>
      </c>
      <c r="E132" s="1" t="s">
        <v>2339</v>
      </c>
    </row>
    <row r="133" spans="1:8">
      <c r="B133" s="1" t="s">
        <v>2340</v>
      </c>
      <c r="D133" s="21" t="s">
        <v>2238</v>
      </c>
    </row>
    <row r="135" spans="1:8">
      <c r="A135" s="1" t="s">
        <v>2341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2342</v>
      </c>
    </row>
    <row r="138" spans="1:8">
      <c r="C138" s="1" t="s">
        <v>699</v>
      </c>
      <c r="E138" s="1">
        <v>700</v>
      </c>
      <c r="F138" s="1" t="s">
        <v>2343</v>
      </c>
    </row>
    <row r="139" spans="1:8">
      <c r="C139" s="1" t="s">
        <v>700</v>
      </c>
      <c r="E139" s="128">
        <f>E137-E138</f>
        <v>200</v>
      </c>
    </row>
    <row r="141" spans="1:8">
      <c r="A141" s="120" t="s">
        <v>2344</v>
      </c>
      <c r="B141" s="120"/>
      <c r="C141" s="120"/>
      <c r="D141" s="120"/>
      <c r="E141" s="120"/>
      <c r="F141" s="120"/>
      <c r="G141" s="120"/>
      <c r="H141" s="120"/>
    </row>
    <row r="142" spans="1:8">
      <c r="A142" s="120" t="s">
        <v>2345</v>
      </c>
      <c r="B142" s="120"/>
      <c r="C142" s="120"/>
      <c r="D142" s="120"/>
      <c r="E142" s="120"/>
      <c r="F142" s="120"/>
      <c r="G142" s="120"/>
      <c r="H142" s="120"/>
    </row>
    <row r="144" spans="1:8">
      <c r="A144" s="1" t="s">
        <v>2346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2347</v>
      </c>
    </row>
    <row r="151" spans="1:8">
      <c r="A151" s="1" t="s">
        <v>2348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2349</v>
      </c>
    </row>
    <row r="156" spans="1:8">
      <c r="C156" s="21">
        <v>2</v>
      </c>
      <c r="D156" s="26">
        <v>120</v>
      </c>
      <c r="F156" s="1" t="s">
        <v>2350</v>
      </c>
    </row>
    <row r="157" spans="1:8">
      <c r="C157" s="21">
        <v>3</v>
      </c>
      <c r="D157" s="26">
        <v>140</v>
      </c>
      <c r="F157" s="1" t="s">
        <v>2351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33">
        <v>178</v>
      </c>
      <c r="F159" s="12" t="s">
        <v>2352</v>
      </c>
    </row>
    <row r="160" spans="1:8">
      <c r="C160" s="21">
        <v>6</v>
      </c>
      <c r="D160" s="29">
        <v>200</v>
      </c>
      <c r="F160" s="12" t="s">
        <v>2353</v>
      </c>
    </row>
    <row r="161" spans="1:8">
      <c r="C161" s="21">
        <v>7</v>
      </c>
      <c r="D161" s="26">
        <v>220</v>
      </c>
      <c r="F161" s="12" t="s">
        <v>2354</v>
      </c>
    </row>
    <row r="163" spans="1:8">
      <c r="A163" s="120" t="s">
        <v>710</v>
      </c>
      <c r="B163" s="120"/>
      <c r="C163" s="120"/>
      <c r="D163" s="120"/>
      <c r="E163" s="120"/>
      <c r="F163" s="120"/>
      <c r="G163" s="120"/>
      <c r="H163" s="120"/>
    </row>
    <row r="164" spans="1:8">
      <c r="A164" s="120" t="s">
        <v>656</v>
      </c>
      <c r="B164" s="120"/>
      <c r="C164" s="120"/>
      <c r="D164" s="120"/>
      <c r="E164" s="120"/>
      <c r="F164" s="120"/>
      <c r="G164" s="120"/>
      <c r="H164" s="120"/>
    </row>
    <row r="166" spans="1:8">
      <c r="A166" s="1" t="s">
        <v>2360</v>
      </c>
    </row>
    <row r="167" spans="1:8">
      <c r="B167" s="1" t="s">
        <v>2355</v>
      </c>
    </row>
    <row r="168" spans="1:8">
      <c r="B168" s="1" t="s">
        <v>2356</v>
      </c>
    </row>
    <row r="169" spans="1:8">
      <c r="B169" s="1" t="s">
        <v>2357</v>
      </c>
    </row>
    <row r="171" spans="1:8">
      <c r="A171" s="1" t="s">
        <v>2358</v>
      </c>
    </row>
    <row r="172" spans="1:8">
      <c r="C172" s="1" t="s">
        <v>711</v>
      </c>
    </row>
    <row r="174" spans="1:8">
      <c r="A174" s="234" t="s">
        <v>2359</v>
      </c>
      <c r="B174" s="235"/>
      <c r="C174" s="235"/>
      <c r="D174" s="235"/>
      <c r="E174" s="235"/>
      <c r="F174" s="235"/>
      <c r="G174" s="235"/>
      <c r="H174" s="235"/>
    </row>
    <row r="176" spans="1:8">
      <c r="A176" s="1" t="s">
        <v>712</v>
      </c>
    </row>
    <row r="178" spans="1:7">
      <c r="A178" s="12" t="s">
        <v>2362</v>
      </c>
    </row>
    <row r="179" spans="1:7">
      <c r="B179" s="1" t="s">
        <v>2363</v>
      </c>
    </row>
    <row r="180" spans="1:7">
      <c r="B180" s="1" t="s">
        <v>2361</v>
      </c>
    </row>
    <row r="182" spans="1:7">
      <c r="A182" s="12" t="s">
        <v>2364</v>
      </c>
    </row>
    <row r="183" spans="1:7">
      <c r="A183" s="12"/>
      <c r="B183" s="1" t="s">
        <v>2366</v>
      </c>
    </row>
    <row r="184" spans="1:7">
      <c r="A184" s="12"/>
      <c r="B184" s="1" t="s">
        <v>2365</v>
      </c>
    </row>
    <row r="185" spans="1:7">
      <c r="A185" s="12"/>
    </row>
    <row r="186" spans="1:7">
      <c r="B186" s="1" t="s">
        <v>2367</v>
      </c>
    </row>
    <row r="187" spans="1:7">
      <c r="B187" s="1" t="s">
        <v>2368</v>
      </c>
    </row>
    <row r="188" spans="1:7">
      <c r="B188" s="1" t="s">
        <v>2369</v>
      </c>
      <c r="E188" s="1" t="s">
        <v>2370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8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2371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2372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2373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36">
        <f t="shared" si="8"/>
        <v>200</v>
      </c>
      <c r="G196" s="1" t="s">
        <v>2374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37">
        <f t="shared" si="8"/>
        <v>200</v>
      </c>
      <c r="G197" s="1" t="s">
        <v>2375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2376</v>
      </c>
    </row>
    <row r="199" spans="1:8">
      <c r="G199" s="1" t="s">
        <v>2377</v>
      </c>
    </row>
    <row r="200" spans="1:8">
      <c r="G200" s="1" t="s">
        <v>2378</v>
      </c>
    </row>
    <row r="201" spans="1:8" ht="17" thickBot="1"/>
    <row r="202" spans="1:8" ht="17" thickBot="1">
      <c r="A202" s="101" t="s">
        <v>2379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8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36">
        <f t="shared" si="11"/>
        <v>200</v>
      </c>
    </row>
    <row r="211" spans="1:8" ht="22" thickBot="1">
      <c r="A211" s="24">
        <v>6</v>
      </c>
      <c r="B211" s="24">
        <v>900</v>
      </c>
      <c r="C211" s="238">
        <f t="shared" si="12"/>
        <v>300</v>
      </c>
      <c r="D211" s="240">
        <f t="shared" si="13"/>
        <v>200</v>
      </c>
      <c r="E211" s="239">
        <f t="shared" si="10"/>
        <v>1200</v>
      </c>
      <c r="F211" s="237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2380</v>
      </c>
    </row>
    <row r="215" spans="1:8">
      <c r="A215" s="1" t="s">
        <v>2381</v>
      </c>
    </row>
    <row r="217" spans="1:8">
      <c r="A217" s="1" t="s">
        <v>2382</v>
      </c>
    </row>
    <row r="218" spans="1:8">
      <c r="A218" s="1" t="s">
        <v>2383</v>
      </c>
    </row>
    <row r="220" spans="1:8">
      <c r="A220" s="1" t="s">
        <v>2384</v>
      </c>
    </row>
    <row r="222" spans="1:8">
      <c r="A222" s="1" t="s">
        <v>2385</v>
      </c>
      <c r="B222" s="12" t="s">
        <v>2386</v>
      </c>
      <c r="C222" s="12"/>
      <c r="D222" s="12"/>
      <c r="F222" s="12" t="s">
        <v>2391</v>
      </c>
      <c r="G222" s="12"/>
      <c r="H222" s="12"/>
    </row>
    <row r="223" spans="1:8">
      <c r="B223" s="12" t="s">
        <v>2387</v>
      </c>
      <c r="C223" s="12"/>
      <c r="D223" s="12"/>
      <c r="F223" s="12" t="s">
        <v>2392</v>
      </c>
      <c r="G223" s="12"/>
      <c r="H223" s="12"/>
    </row>
    <row r="224" spans="1:8">
      <c r="B224" s="1" t="s">
        <v>2388</v>
      </c>
      <c r="F224" s="12" t="s">
        <v>2393</v>
      </c>
      <c r="G224" s="12"/>
      <c r="H224" s="12"/>
    </row>
    <row r="225" spans="1:8">
      <c r="B225" s="1" t="s">
        <v>2389</v>
      </c>
      <c r="F225" s="1" t="s">
        <v>2394</v>
      </c>
    </row>
    <row r="226" spans="1:8">
      <c r="B226" s="1" t="s">
        <v>2390</v>
      </c>
      <c r="F226" s="1" t="s">
        <v>2395</v>
      </c>
    </row>
    <row r="227" spans="1:8">
      <c r="F227" s="1" t="s">
        <v>2396</v>
      </c>
    </row>
    <row r="229" spans="1:8">
      <c r="A229" s="118" t="s">
        <v>657</v>
      </c>
      <c r="B229" s="118"/>
      <c r="C229" s="118"/>
      <c r="D229" s="118"/>
      <c r="E229" s="118"/>
      <c r="F229" s="118"/>
      <c r="G229" s="118"/>
      <c r="H229" s="118"/>
    </row>
    <row r="230" spans="1:8">
      <c r="A230" s="1" t="s">
        <v>658</v>
      </c>
    </row>
    <row r="231" spans="1:8">
      <c r="A231" s="1" t="s">
        <v>2397</v>
      </c>
    </row>
    <row r="232" spans="1:8">
      <c r="A232" s="1" t="s">
        <v>2398</v>
      </c>
    </row>
    <row r="233" spans="1:8">
      <c r="A233" s="1" t="s">
        <v>2399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2400</v>
      </c>
    </row>
    <row r="250" spans="1:11">
      <c r="D250" s="21" t="s">
        <v>677</v>
      </c>
      <c r="I250" s="21" t="s">
        <v>677</v>
      </c>
    </row>
    <row r="253" spans="1:11">
      <c r="D253" s="1" t="s">
        <v>2401</v>
      </c>
      <c r="I253" s="1" t="s">
        <v>2407</v>
      </c>
    </row>
    <row r="254" spans="1:11">
      <c r="D254" s="1" t="s">
        <v>2402</v>
      </c>
      <c r="I254" s="1" t="s">
        <v>2408</v>
      </c>
    </row>
    <row r="255" spans="1:11">
      <c r="D255" s="1" t="s">
        <v>2403</v>
      </c>
    </row>
    <row r="256" spans="1:11">
      <c r="D256" s="1" t="s">
        <v>2404</v>
      </c>
    </row>
    <row r="257" spans="1:8">
      <c r="D257" s="1" t="s">
        <v>2405</v>
      </c>
    </row>
    <row r="258" spans="1:8">
      <c r="D258" s="1" t="s">
        <v>2406</v>
      </c>
    </row>
    <row r="260" spans="1:8">
      <c r="A260" s="118" t="s">
        <v>659</v>
      </c>
      <c r="B260" s="118"/>
      <c r="C260" s="118"/>
      <c r="D260" s="118"/>
      <c r="E260" s="118"/>
      <c r="F260" s="118"/>
      <c r="G260" s="118"/>
      <c r="H260" s="118"/>
    </row>
    <row r="261" spans="1:8">
      <c r="A261" s="1" t="s">
        <v>660</v>
      </c>
    </row>
    <row r="262" spans="1:8">
      <c r="A262" s="1" t="s">
        <v>2409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2410</v>
      </c>
    </row>
    <row r="273" spans="1:8">
      <c r="A273" s="1" t="s">
        <v>2411</v>
      </c>
    </row>
    <row r="274" spans="1:8">
      <c r="A274" s="1" t="s">
        <v>2412</v>
      </c>
    </row>
    <row r="275" spans="1:8">
      <c r="A275" s="1" t="s">
        <v>2413</v>
      </c>
    </row>
    <row r="277" spans="1:8">
      <c r="A277" s="1" t="s">
        <v>2414</v>
      </c>
      <c r="H277" s="21"/>
    </row>
    <row r="278" spans="1:8">
      <c r="A278" s="1" t="s">
        <v>2415</v>
      </c>
      <c r="F278" s="1" t="s">
        <v>726</v>
      </c>
    </row>
    <row r="279" spans="1:8">
      <c r="A279" s="1" t="s">
        <v>2416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29" t="s">
        <v>746</v>
      </c>
    </row>
    <row r="291" spans="1:8">
      <c r="C291" s="1" t="s">
        <v>736</v>
      </c>
      <c r="D291" s="21" t="s">
        <v>735</v>
      </c>
      <c r="H291" s="129" t="s">
        <v>752</v>
      </c>
    </row>
    <row r="292" spans="1:8">
      <c r="H292" s="129" t="s">
        <v>753</v>
      </c>
    </row>
    <row r="293" spans="1:8">
      <c r="F293" s="21">
        <v>14</v>
      </c>
      <c r="H293" s="129" t="s">
        <v>754</v>
      </c>
    </row>
    <row r="294" spans="1:8">
      <c r="F294" s="21">
        <v>10</v>
      </c>
      <c r="H294" s="129" t="s">
        <v>755</v>
      </c>
    </row>
    <row r="295" spans="1:8">
      <c r="H295" s="129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29" t="s">
        <v>746</v>
      </c>
    </row>
    <row r="305" spans="1:8">
      <c r="A305" s="1" t="s">
        <v>739</v>
      </c>
      <c r="D305" s="21" t="s">
        <v>735</v>
      </c>
      <c r="H305" s="129" t="s">
        <v>752</v>
      </c>
    </row>
    <row r="306" spans="1:8">
      <c r="A306" s="1" t="s">
        <v>740</v>
      </c>
      <c r="H306" s="129" t="s">
        <v>753</v>
      </c>
    </row>
    <row r="307" spans="1:8">
      <c r="A307" s="1" t="s">
        <v>741</v>
      </c>
      <c r="F307" s="21">
        <v>14</v>
      </c>
      <c r="H307" s="129" t="s">
        <v>754</v>
      </c>
    </row>
    <row r="308" spans="1:8">
      <c r="A308" s="1" t="s">
        <v>742</v>
      </c>
      <c r="F308" s="21">
        <v>10</v>
      </c>
      <c r="H308" s="129" t="s">
        <v>757</v>
      </c>
    </row>
    <row r="309" spans="1:8">
      <c r="H309" s="129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29" t="s">
        <v>746</v>
      </c>
    </row>
    <row r="315" spans="1:8">
      <c r="A315" s="1" t="s">
        <v>744</v>
      </c>
      <c r="H315" s="129" t="s">
        <v>747</v>
      </c>
    </row>
    <row r="316" spans="1:8">
      <c r="A316" s="1" t="s">
        <v>745</v>
      </c>
      <c r="F316" s="21">
        <v>14</v>
      </c>
      <c r="H316" s="129" t="s">
        <v>748</v>
      </c>
    </row>
    <row r="317" spans="1:8">
      <c r="F317" s="21">
        <v>10</v>
      </c>
      <c r="H317" s="129" t="s">
        <v>749</v>
      </c>
    </row>
    <row r="318" spans="1:8">
      <c r="H318" s="129" t="s">
        <v>750</v>
      </c>
    </row>
    <row r="319" spans="1:8">
      <c r="D319" s="21" t="s">
        <v>677</v>
      </c>
      <c r="H319" s="129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2418</v>
      </c>
    </row>
    <row r="327" spans="1:8">
      <c r="A327" s="1" t="s">
        <v>2417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2419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K313"/>
  <sheetViews>
    <sheetView rightToLeft="1" topLeftCell="A155" zoomScale="200" zoomScaleNormal="200" workbookViewId="0">
      <selection activeCell="K227" sqref="K22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2420</v>
      </c>
      <c r="B1" s="96"/>
      <c r="C1" s="96"/>
      <c r="D1" s="96"/>
      <c r="E1" s="96"/>
      <c r="F1" s="96"/>
      <c r="G1" s="96"/>
      <c r="H1" s="164">
        <v>45782</v>
      </c>
    </row>
    <row r="3" spans="1:8">
      <c r="A3" s="1" t="s">
        <v>2421</v>
      </c>
    </row>
    <row r="4" spans="1:8">
      <c r="A4" s="1" t="s">
        <v>2489</v>
      </c>
    </row>
    <row r="5" spans="1:8">
      <c r="A5" s="1" t="s">
        <v>2422</v>
      </c>
    </row>
    <row r="6" spans="1:8" ht="17" thickBot="1"/>
    <row r="7" spans="1:8" ht="17" thickBot="1">
      <c r="A7" s="101" t="s">
        <v>2423</v>
      </c>
      <c r="B7" s="96"/>
      <c r="C7" s="96"/>
      <c r="D7" s="96"/>
      <c r="E7" s="96"/>
      <c r="F7" s="96"/>
      <c r="G7" s="96"/>
      <c r="H7" s="243" t="s">
        <v>2442</v>
      </c>
    </row>
    <row r="8" spans="1:8">
      <c r="A8" s="1" t="s">
        <v>2424</v>
      </c>
    </row>
    <row r="9" spans="1:8">
      <c r="A9" s="1" t="s">
        <v>2425</v>
      </c>
    </row>
    <row r="10" spans="1:8">
      <c r="A10" s="1" t="s">
        <v>2426</v>
      </c>
    </row>
    <row r="12" spans="1:8">
      <c r="A12" s="1" t="s">
        <v>2427</v>
      </c>
    </row>
    <row r="13" spans="1:8">
      <c r="A13" s="1" t="s">
        <v>2428</v>
      </c>
    </row>
    <row r="14" spans="1:8">
      <c r="A14" s="1" t="s">
        <v>2429</v>
      </c>
    </row>
    <row r="15" spans="1:8">
      <c r="A15" s="1" t="s">
        <v>2430</v>
      </c>
    </row>
    <row r="16" spans="1:8">
      <c r="A16" s="1" t="s">
        <v>2432</v>
      </c>
    </row>
    <row r="17" spans="1:5">
      <c r="A17" s="1" t="s">
        <v>2431</v>
      </c>
    </row>
    <row r="19" spans="1:5">
      <c r="A19" s="1" t="s">
        <v>271</v>
      </c>
    </row>
    <row r="21" spans="1:5">
      <c r="A21" s="1" t="s">
        <v>2433</v>
      </c>
    </row>
    <row r="22" spans="1:5">
      <c r="A22" s="1" t="s">
        <v>2434</v>
      </c>
    </row>
    <row r="24" spans="1:5">
      <c r="B24" s="21" t="s">
        <v>2435</v>
      </c>
      <c r="C24" s="21" t="s">
        <v>2436</v>
      </c>
      <c r="D24" s="21" t="s">
        <v>2438</v>
      </c>
      <c r="E24" s="21" t="s">
        <v>2490</v>
      </c>
    </row>
    <row r="25" spans="1:5" ht="17" thickBot="1">
      <c r="B25" s="241" t="s">
        <v>177</v>
      </c>
      <c r="C25" s="241" t="s">
        <v>2437</v>
      </c>
      <c r="D25" s="241" t="s">
        <v>27</v>
      </c>
      <c r="E25" s="242" t="s">
        <v>2491</v>
      </c>
    </row>
    <row r="26" spans="1:5">
      <c r="B26" s="21">
        <v>10</v>
      </c>
      <c r="C26" s="21">
        <v>10</v>
      </c>
      <c r="D26" s="21">
        <v>5</v>
      </c>
      <c r="E26" s="21">
        <v>50</v>
      </c>
    </row>
    <row r="28" spans="1:5">
      <c r="A28" s="1" t="s">
        <v>2439</v>
      </c>
    </row>
    <row r="29" spans="1:5">
      <c r="D29" s="1" t="s">
        <v>2440</v>
      </c>
    </row>
    <row r="30" spans="1:5">
      <c r="A30" s="1" t="s">
        <v>2492</v>
      </c>
    </row>
    <row r="32" spans="1:5">
      <c r="D32" s="1" t="s">
        <v>2493</v>
      </c>
    </row>
    <row r="33" spans="1:6">
      <c r="A33" s="1" t="s">
        <v>2494</v>
      </c>
    </row>
    <row r="35" spans="1:6">
      <c r="D35" s="1" t="s">
        <v>2495</v>
      </c>
    </row>
    <row r="36" spans="1:6">
      <c r="A36" s="1" t="s">
        <v>2496</v>
      </c>
    </row>
    <row r="38" spans="1:6">
      <c r="A38" s="1" t="s">
        <v>2441</v>
      </c>
    </row>
    <row r="40" spans="1:6">
      <c r="A40" s="12" t="s">
        <v>2497</v>
      </c>
    </row>
    <row r="41" spans="1:6">
      <c r="A41" s="54" t="s">
        <v>2428</v>
      </c>
    </row>
    <row r="42" spans="1:6">
      <c r="A42" s="1" t="s">
        <v>2500</v>
      </c>
      <c r="F42" s="69" t="s">
        <v>2440</v>
      </c>
    </row>
    <row r="43" spans="1:6">
      <c r="F43" s="69" t="s">
        <v>2498</v>
      </c>
    </row>
    <row r="44" spans="1:6">
      <c r="F44" s="69" t="s">
        <v>2499</v>
      </c>
    </row>
    <row r="45" spans="1:6">
      <c r="E45" s="21"/>
    </row>
    <row r="46" spans="1:6">
      <c r="A46" s="54" t="s">
        <v>2429</v>
      </c>
    </row>
    <row r="47" spans="1:6">
      <c r="A47" s="1" t="s">
        <v>2502</v>
      </c>
    </row>
    <row r="48" spans="1:6">
      <c r="A48" s="1" t="s">
        <v>2503</v>
      </c>
    </row>
    <row r="49" spans="1:6">
      <c r="A49" s="1" t="s">
        <v>2506</v>
      </c>
      <c r="F49" s="1" t="s">
        <v>2493</v>
      </c>
    </row>
    <row r="50" spans="1:6">
      <c r="F50" s="1" t="s">
        <v>2504</v>
      </c>
    </row>
    <row r="51" spans="1:6">
      <c r="A51" s="54"/>
      <c r="F51" s="1" t="s">
        <v>2505</v>
      </c>
    </row>
    <row r="53" spans="1:6">
      <c r="A53" s="54" t="s">
        <v>2430</v>
      </c>
    </row>
    <row r="54" spans="1:6">
      <c r="A54" s="1" t="s">
        <v>2513</v>
      </c>
    </row>
    <row r="55" spans="1:6">
      <c r="A55" s="1" t="s">
        <v>2507</v>
      </c>
    </row>
    <row r="56" spans="1:6">
      <c r="A56" s="1" t="s">
        <v>2509</v>
      </c>
      <c r="F56" s="1" t="s">
        <v>2508</v>
      </c>
    </row>
    <row r="57" spans="1:6">
      <c r="A57" s="1" t="s">
        <v>2510</v>
      </c>
      <c r="F57" s="1" t="s">
        <v>2495</v>
      </c>
    </row>
    <row r="58" spans="1:6">
      <c r="F58" s="1" t="s">
        <v>2511</v>
      </c>
    </row>
    <row r="59" spans="1:6">
      <c r="A59" s="1" t="s">
        <v>2514</v>
      </c>
      <c r="F59" s="1" t="s">
        <v>2512</v>
      </c>
    </row>
    <row r="61" spans="1:6">
      <c r="A61" s="54" t="s">
        <v>2432</v>
      </c>
    </row>
    <row r="62" spans="1:6">
      <c r="A62" s="1" t="s">
        <v>2501</v>
      </c>
    </row>
    <row r="63" spans="1:6">
      <c r="A63" s="1" t="s">
        <v>2515</v>
      </c>
    </row>
    <row r="64" spans="1:6" ht="17" thickBot="1"/>
    <row r="65" spans="1:8" ht="17" thickBot="1">
      <c r="A65" s="101" t="s">
        <v>2443</v>
      </c>
      <c r="B65" s="96"/>
      <c r="C65" s="96"/>
      <c r="D65" s="96"/>
      <c r="E65" s="96"/>
      <c r="F65" s="96"/>
      <c r="G65" s="96"/>
      <c r="H65" s="243" t="s">
        <v>2444</v>
      </c>
    </row>
    <row r="67" spans="1:8">
      <c r="A67" s="1" t="s">
        <v>2450</v>
      </c>
    </row>
    <row r="69" spans="1:8">
      <c r="A69" s="24" t="s">
        <v>35</v>
      </c>
      <c r="B69" s="24" t="s">
        <v>2445</v>
      </c>
    </row>
    <row r="70" spans="1:8">
      <c r="A70" s="24" t="s">
        <v>2435</v>
      </c>
      <c r="B70" s="24" t="s">
        <v>513</v>
      </c>
    </row>
    <row r="71" spans="1:8">
      <c r="A71" s="24">
        <v>1</v>
      </c>
      <c r="B71" s="24">
        <v>1</v>
      </c>
    </row>
    <row r="72" spans="1:8">
      <c r="A72" s="24">
        <v>2</v>
      </c>
      <c r="B72" s="24">
        <v>6</v>
      </c>
    </row>
    <row r="73" spans="1:8">
      <c r="A73" s="24">
        <v>3</v>
      </c>
      <c r="B73" s="24">
        <v>9</v>
      </c>
    </row>
    <row r="74" spans="1:8">
      <c r="A74" s="24">
        <v>4</v>
      </c>
      <c r="B74" s="24">
        <v>10.5</v>
      </c>
    </row>
    <row r="75" spans="1:8">
      <c r="A75" s="24">
        <v>5</v>
      </c>
      <c r="B75" s="24">
        <v>11</v>
      </c>
    </row>
    <row r="77" spans="1:8">
      <c r="A77" s="1" t="s">
        <v>2446</v>
      </c>
    </row>
    <row r="78" spans="1:8">
      <c r="A78" s="1" t="s">
        <v>2447</v>
      </c>
    </row>
    <row r="79" spans="1:8">
      <c r="A79" s="1" t="s">
        <v>2449</v>
      </c>
    </row>
    <row r="80" spans="1:8">
      <c r="A80" s="1" t="s">
        <v>2448</v>
      </c>
    </row>
    <row r="81" spans="1:6">
      <c r="A81" s="1" t="s">
        <v>2451</v>
      </c>
    </row>
    <row r="82" spans="1:6">
      <c r="A82" s="1" t="s">
        <v>2452</v>
      </c>
    </row>
    <row r="84" spans="1:6">
      <c r="A84" s="1" t="s">
        <v>271</v>
      </c>
    </row>
    <row r="86" spans="1:6">
      <c r="A86" s="1" t="s">
        <v>2453</v>
      </c>
    </row>
    <row r="88" spans="1:6">
      <c r="A88" s="1" t="s">
        <v>2454</v>
      </c>
    </row>
    <row r="90" spans="1:6">
      <c r="A90" s="1" t="s">
        <v>2455</v>
      </c>
    </row>
    <row r="91" spans="1:6">
      <c r="A91" s="1" t="s">
        <v>2456</v>
      </c>
    </row>
    <row r="93" spans="1:6">
      <c r="A93" s="1" t="s">
        <v>2459</v>
      </c>
    </row>
    <row r="95" spans="1:6" ht="34">
      <c r="A95" s="24" t="s">
        <v>35</v>
      </c>
      <c r="B95" s="24" t="s">
        <v>2445</v>
      </c>
      <c r="C95" s="111" t="s">
        <v>558</v>
      </c>
      <c r="D95" s="24" t="s">
        <v>324</v>
      </c>
      <c r="E95" s="108" t="s">
        <v>2526</v>
      </c>
      <c r="F95" s="24" t="s">
        <v>2458</v>
      </c>
    </row>
    <row r="96" spans="1:6">
      <c r="A96" s="24" t="s">
        <v>2435</v>
      </c>
      <c r="B96" s="24" t="s">
        <v>513</v>
      </c>
      <c r="C96" s="111" t="s">
        <v>2438</v>
      </c>
      <c r="D96" s="244" t="s">
        <v>2457</v>
      </c>
      <c r="E96" s="244" t="s">
        <v>2529</v>
      </c>
      <c r="F96" s="111" t="s">
        <v>2524</v>
      </c>
    </row>
    <row r="97" spans="1:6">
      <c r="A97" s="24">
        <v>1</v>
      </c>
      <c r="B97" s="24">
        <v>1</v>
      </c>
      <c r="C97" s="111">
        <f>B97</f>
        <v>1</v>
      </c>
      <c r="D97" s="111">
        <f>A97*30</f>
        <v>30</v>
      </c>
      <c r="E97" s="111">
        <f>D97/B97</f>
        <v>30</v>
      </c>
      <c r="F97" s="111">
        <f>30/C97</f>
        <v>30</v>
      </c>
    </row>
    <row r="98" spans="1:6">
      <c r="A98" s="24">
        <v>2</v>
      </c>
      <c r="B98" s="24">
        <v>6</v>
      </c>
      <c r="C98" s="111">
        <f>B98-B97</f>
        <v>5</v>
      </c>
      <c r="D98" s="111">
        <f t="shared" ref="D98:D101" si="0">A98*30</f>
        <v>60</v>
      </c>
      <c r="E98" s="111">
        <f>D98/B98</f>
        <v>10</v>
      </c>
      <c r="F98" s="111">
        <f>30/C98</f>
        <v>6</v>
      </c>
    </row>
    <row r="99" spans="1:6">
      <c r="A99" s="24">
        <v>3</v>
      </c>
      <c r="B99" s="24">
        <v>9</v>
      </c>
      <c r="C99" s="111">
        <f>B99-B98</f>
        <v>3</v>
      </c>
      <c r="D99" s="111">
        <f t="shared" si="0"/>
        <v>90</v>
      </c>
      <c r="E99" s="111">
        <f>D99/B99</f>
        <v>10</v>
      </c>
      <c r="F99" s="111">
        <f>30/C99</f>
        <v>10</v>
      </c>
    </row>
    <row r="100" spans="1:6">
      <c r="A100" s="24">
        <v>4</v>
      </c>
      <c r="B100" s="24">
        <v>10.5</v>
      </c>
      <c r="C100" s="111">
        <f t="shared" ref="C100:C101" si="1">B100-B99</f>
        <v>1.5</v>
      </c>
      <c r="D100" s="111">
        <f t="shared" si="0"/>
        <v>120</v>
      </c>
      <c r="E100" s="111">
        <f>D100/B100</f>
        <v>11.428571428571429</v>
      </c>
      <c r="F100" s="111">
        <f>30/C100</f>
        <v>20</v>
      </c>
    </row>
    <row r="101" spans="1:6">
      <c r="A101" s="24">
        <v>5</v>
      </c>
      <c r="B101" s="24">
        <v>11</v>
      </c>
      <c r="C101" s="111">
        <f t="shared" si="1"/>
        <v>0.5</v>
      </c>
      <c r="D101" s="111">
        <f t="shared" si="0"/>
        <v>150</v>
      </c>
      <c r="E101" s="111">
        <f>D101/B101</f>
        <v>13.636363636363637</v>
      </c>
      <c r="F101" s="111">
        <f>30/C101</f>
        <v>60</v>
      </c>
    </row>
    <row r="103" spans="1:6">
      <c r="A103" s="1" t="s">
        <v>2517</v>
      </c>
    </row>
    <row r="104" spans="1:6">
      <c r="A104" s="1" t="s">
        <v>2516</v>
      </c>
    </row>
    <row r="106" spans="1:6">
      <c r="A106" s="1" t="s">
        <v>2518</v>
      </c>
    </row>
    <row r="107" spans="1:6">
      <c r="A107" s="1" t="s">
        <v>2521</v>
      </c>
    </row>
    <row r="108" spans="1:6">
      <c r="A108" s="1" t="s">
        <v>2519</v>
      </c>
    </row>
    <row r="109" spans="1:6">
      <c r="A109" s="1" t="s">
        <v>2520</v>
      </c>
    </row>
    <row r="111" spans="1:6">
      <c r="A111" s="1" t="s">
        <v>2522</v>
      </c>
    </row>
    <row r="112" spans="1:6">
      <c r="A112" s="1" t="s">
        <v>2523</v>
      </c>
    </row>
    <row r="113" spans="1:8">
      <c r="F113" s="1" t="s">
        <v>2525</v>
      </c>
    </row>
    <row r="115" spans="1:8">
      <c r="A115" s="1" t="s">
        <v>2527</v>
      </c>
    </row>
    <row r="116" spans="1:8">
      <c r="A116" s="1" t="s">
        <v>2528</v>
      </c>
    </row>
    <row r="118" spans="1:8">
      <c r="A118" s="18" t="s">
        <v>2534</v>
      </c>
      <c r="B118" s="245"/>
      <c r="C118" s="245"/>
      <c r="D118" s="245"/>
      <c r="E118" s="245"/>
      <c r="F118" s="245"/>
      <c r="G118" s="245"/>
      <c r="H118" s="245"/>
    </row>
    <row r="119" spans="1:8">
      <c r="A119" s="12" t="s">
        <v>2530</v>
      </c>
    </row>
    <row r="120" spans="1:8">
      <c r="A120" s="1" t="s">
        <v>2531</v>
      </c>
    </row>
    <row r="121" spans="1:8">
      <c r="B121" s="1" t="s">
        <v>2532</v>
      </c>
    </row>
    <row r="122" spans="1:8">
      <c r="B122" s="1" t="s">
        <v>2533</v>
      </c>
    </row>
    <row r="124" spans="1:8" ht="34">
      <c r="A124" s="24" t="s">
        <v>35</v>
      </c>
      <c r="B124" s="24" t="s">
        <v>2445</v>
      </c>
      <c r="C124" s="111" t="s">
        <v>558</v>
      </c>
      <c r="D124" s="24" t="s">
        <v>324</v>
      </c>
      <c r="E124" s="108" t="s">
        <v>2526</v>
      </c>
      <c r="F124" s="24" t="s">
        <v>2458</v>
      </c>
    </row>
    <row r="125" spans="1:8">
      <c r="A125" s="24" t="s">
        <v>2435</v>
      </c>
      <c r="B125" s="24" t="s">
        <v>513</v>
      </c>
      <c r="C125" s="111" t="s">
        <v>2438</v>
      </c>
      <c r="D125" s="244" t="s">
        <v>2457</v>
      </c>
      <c r="E125" s="244" t="s">
        <v>2529</v>
      </c>
      <c r="F125" s="111" t="s">
        <v>2524</v>
      </c>
    </row>
    <row r="126" spans="1:8">
      <c r="A126" s="24">
        <v>1</v>
      </c>
      <c r="B126" s="24">
        <v>1</v>
      </c>
      <c r="C126" s="111">
        <f>B126</f>
        <v>1</v>
      </c>
      <c r="D126" s="111">
        <f>A126*30</f>
        <v>30</v>
      </c>
      <c r="E126" s="111">
        <f>D126/B126</f>
        <v>30</v>
      </c>
      <c r="F126" s="111">
        <f>30/C126</f>
        <v>30</v>
      </c>
    </row>
    <row r="127" spans="1:8">
      <c r="A127" s="24">
        <v>2</v>
      </c>
      <c r="B127" s="24">
        <v>6</v>
      </c>
      <c r="C127" s="111">
        <f>B127-B126</f>
        <v>5</v>
      </c>
      <c r="D127" s="111">
        <f t="shared" ref="D127:D130" si="2">A127*30</f>
        <v>60</v>
      </c>
      <c r="E127" s="111">
        <f>D127/B127</f>
        <v>10</v>
      </c>
      <c r="F127" s="111">
        <f>30/C127</f>
        <v>6</v>
      </c>
    </row>
    <row r="128" spans="1:8">
      <c r="A128" s="24">
        <v>3</v>
      </c>
      <c r="B128" s="24">
        <v>9</v>
      </c>
      <c r="C128" s="111">
        <f>B128-B127</f>
        <v>3</v>
      </c>
      <c r="D128" s="111">
        <f t="shared" si="2"/>
        <v>90</v>
      </c>
      <c r="E128" s="111">
        <f>D128/B128</f>
        <v>10</v>
      </c>
      <c r="F128" s="111">
        <f>30/C128</f>
        <v>10</v>
      </c>
    </row>
    <row r="129" spans="1:6">
      <c r="A129" s="246">
        <v>4</v>
      </c>
      <c r="B129" s="246">
        <v>10.5</v>
      </c>
      <c r="C129" s="247">
        <f t="shared" ref="C129:C130" si="3">B129-B128</f>
        <v>1.5</v>
      </c>
      <c r="D129" s="247">
        <f t="shared" si="2"/>
        <v>120</v>
      </c>
      <c r="E129" s="247">
        <f>D129/B129</f>
        <v>11.428571428571429</v>
      </c>
      <c r="F129" s="247">
        <f>30/C129</f>
        <v>20</v>
      </c>
    </row>
    <row r="130" spans="1:6">
      <c r="A130" s="24">
        <v>5</v>
      </c>
      <c r="B130" s="24">
        <v>11</v>
      </c>
      <c r="C130" s="111">
        <f t="shared" si="3"/>
        <v>0.5</v>
      </c>
      <c r="D130" s="111">
        <f t="shared" si="2"/>
        <v>150</v>
      </c>
      <c r="E130" s="111">
        <f>D130/B130</f>
        <v>13.636363636363637</v>
      </c>
      <c r="F130" s="111">
        <f>30/C130</f>
        <v>60</v>
      </c>
    </row>
    <row r="132" spans="1:6">
      <c r="A132" s="129" t="s">
        <v>1580</v>
      </c>
      <c r="B132" s="1" t="s">
        <v>2535</v>
      </c>
    </row>
    <row r="133" spans="1:6">
      <c r="B133" s="1" t="s">
        <v>2536</v>
      </c>
    </row>
    <row r="134" spans="1:6">
      <c r="B134" s="1" t="s">
        <v>2537</v>
      </c>
    </row>
    <row r="135" spans="1:6">
      <c r="B135" s="1" t="s">
        <v>2538</v>
      </c>
    </row>
    <row r="136" spans="1:6">
      <c r="B136" s="1" t="s">
        <v>2506</v>
      </c>
    </row>
    <row r="138" spans="1:6">
      <c r="A138" s="18" t="s">
        <v>2539</v>
      </c>
    </row>
    <row r="140" spans="1:6" ht="34">
      <c r="A140" s="24" t="s">
        <v>35</v>
      </c>
      <c r="B140" s="24" t="s">
        <v>2445</v>
      </c>
      <c r="C140" s="111" t="s">
        <v>558</v>
      </c>
      <c r="D140" s="24" t="s">
        <v>324</v>
      </c>
      <c r="E140" s="108" t="s">
        <v>2526</v>
      </c>
      <c r="F140" s="24" t="s">
        <v>2458</v>
      </c>
    </row>
    <row r="141" spans="1:6">
      <c r="A141" s="24" t="s">
        <v>2435</v>
      </c>
      <c r="B141" s="24" t="s">
        <v>513</v>
      </c>
      <c r="C141" s="111" t="s">
        <v>2438</v>
      </c>
      <c r="D141" s="244" t="s">
        <v>2457</v>
      </c>
      <c r="E141" s="244" t="s">
        <v>2529</v>
      </c>
      <c r="F141" s="111" t="s">
        <v>2524</v>
      </c>
    </row>
    <row r="142" spans="1:6">
      <c r="A142" s="24">
        <v>1</v>
      </c>
      <c r="B142" s="24">
        <v>1</v>
      </c>
      <c r="C142" s="111">
        <f>B142</f>
        <v>1</v>
      </c>
      <c r="D142" s="111">
        <f>A142*30</f>
        <v>30</v>
      </c>
      <c r="E142" s="111">
        <f>D142/B142</f>
        <v>30</v>
      </c>
      <c r="F142" s="111">
        <f>30/C142</f>
        <v>30</v>
      </c>
    </row>
    <row r="143" spans="1:6">
      <c r="A143" s="24">
        <v>2</v>
      </c>
      <c r="B143" s="24">
        <v>6</v>
      </c>
      <c r="C143" s="111">
        <f>B143-B142</f>
        <v>5</v>
      </c>
      <c r="D143" s="111">
        <f t="shared" ref="D143:D146" si="4">A143*30</f>
        <v>60</v>
      </c>
      <c r="E143" s="111">
        <f>D143/B143</f>
        <v>10</v>
      </c>
      <c r="F143" s="111">
        <f>30/C143</f>
        <v>6</v>
      </c>
    </row>
    <row r="144" spans="1:6">
      <c r="A144" s="24">
        <v>3</v>
      </c>
      <c r="B144" s="24">
        <v>9</v>
      </c>
      <c r="C144" s="111">
        <f>B144-B143</f>
        <v>3</v>
      </c>
      <c r="D144" s="111">
        <f t="shared" si="4"/>
        <v>90</v>
      </c>
      <c r="E144" s="111">
        <f>D144/B144</f>
        <v>10</v>
      </c>
      <c r="F144" s="111">
        <f>30/C144</f>
        <v>10</v>
      </c>
    </row>
    <row r="145" spans="1:8">
      <c r="A145" s="24">
        <v>4</v>
      </c>
      <c r="B145" s="24">
        <v>10.5</v>
      </c>
      <c r="C145" s="111">
        <f t="shared" ref="C145:C146" si="5">B145-B144</f>
        <v>1.5</v>
      </c>
      <c r="D145" s="111">
        <f t="shared" si="4"/>
        <v>120</v>
      </c>
      <c r="E145" s="111">
        <f>D145/B145</f>
        <v>11.428571428571429</v>
      </c>
      <c r="F145" s="111">
        <f>30/C145</f>
        <v>20</v>
      </c>
    </row>
    <row r="146" spans="1:8">
      <c r="A146" s="246">
        <v>5</v>
      </c>
      <c r="B146" s="246">
        <v>11</v>
      </c>
      <c r="C146" s="247">
        <f t="shared" si="5"/>
        <v>0.5</v>
      </c>
      <c r="D146" s="247">
        <f t="shared" si="4"/>
        <v>150</v>
      </c>
      <c r="E146" s="247">
        <f>D146/B146</f>
        <v>13.636363636363637</v>
      </c>
      <c r="F146" s="247">
        <f>30/C146</f>
        <v>60</v>
      </c>
    </row>
    <row r="148" spans="1:8">
      <c r="A148" s="1" t="s">
        <v>2540</v>
      </c>
    </row>
    <row r="150" spans="1:8">
      <c r="A150" s="18" t="s">
        <v>2541</v>
      </c>
    </row>
    <row r="151" spans="1:8">
      <c r="A151" s="18"/>
    </row>
    <row r="152" spans="1:8">
      <c r="A152" s="91" t="s">
        <v>2542</v>
      </c>
    </row>
    <row r="153" spans="1:8">
      <c r="A153" s="18"/>
    </row>
    <row r="154" spans="1:8">
      <c r="A154" s="18" t="s">
        <v>2448</v>
      </c>
    </row>
    <row r="155" spans="1:8" ht="18" customHeight="1"/>
    <row r="156" spans="1:8">
      <c r="A156" s="1" t="s">
        <v>2543</v>
      </c>
    </row>
    <row r="157" spans="1:8" ht="17" thickBot="1"/>
    <row r="158" spans="1:8" ht="17" thickBot="1">
      <c r="A158" s="101" t="s">
        <v>2467</v>
      </c>
      <c r="B158" s="96"/>
      <c r="C158" s="96"/>
      <c r="D158" s="96"/>
      <c r="E158" s="96"/>
      <c r="F158" s="96"/>
      <c r="G158" s="96"/>
      <c r="H158" s="97" t="s">
        <v>2477</v>
      </c>
    </row>
    <row r="160" spans="1:8">
      <c r="A160" s="1" t="s">
        <v>2468</v>
      </c>
    </row>
    <row r="161" spans="1:8">
      <c r="A161" s="1" t="s">
        <v>2469</v>
      </c>
    </row>
    <row r="162" spans="1:8">
      <c r="A162" s="1" t="s">
        <v>859</v>
      </c>
    </row>
    <row r="163" spans="1:8">
      <c r="A163" s="1" t="s">
        <v>2470</v>
      </c>
    </row>
    <row r="164" spans="1:8">
      <c r="A164" s="1" t="s">
        <v>2471</v>
      </c>
    </row>
    <row r="165" spans="1:8">
      <c r="A165" s="1" t="s">
        <v>2472</v>
      </c>
    </row>
    <row r="166" spans="1:8">
      <c r="A166" s="1" t="s">
        <v>2473</v>
      </c>
    </row>
    <row r="167" spans="1:8">
      <c r="A167" s="1" t="s">
        <v>2474</v>
      </c>
    </row>
    <row r="169" spans="1:8">
      <c r="A169" s="1" t="s">
        <v>271</v>
      </c>
    </row>
    <row r="170" spans="1:8">
      <c r="A170" s="1" t="s">
        <v>2475</v>
      </c>
    </row>
    <row r="171" spans="1:8">
      <c r="A171" s="1" t="s">
        <v>2476</v>
      </c>
    </row>
    <row r="172" spans="1:8">
      <c r="F172" s="1" t="s">
        <v>2545</v>
      </c>
    </row>
    <row r="174" spans="1:8">
      <c r="G174" s="21" t="s">
        <v>684</v>
      </c>
      <c r="H174" s="1" t="s">
        <v>2546</v>
      </c>
    </row>
    <row r="175" spans="1:8">
      <c r="G175" s="21" t="s">
        <v>2458</v>
      </c>
      <c r="H175" s="1" t="s">
        <v>2547</v>
      </c>
    </row>
    <row r="176" spans="1:8">
      <c r="H176" s="1" t="s">
        <v>2548</v>
      </c>
    </row>
    <row r="177" spans="1:8">
      <c r="H177" s="1" t="s">
        <v>2549</v>
      </c>
    </row>
    <row r="178" spans="1:8">
      <c r="H178" s="1" t="s">
        <v>2550</v>
      </c>
    </row>
    <row r="180" spans="1:8">
      <c r="G180" s="21" t="s">
        <v>683</v>
      </c>
      <c r="H180" s="1" t="s">
        <v>2551</v>
      </c>
    </row>
    <row r="181" spans="1:8">
      <c r="G181" s="21" t="s">
        <v>633</v>
      </c>
      <c r="H181" s="1" t="s">
        <v>2552</v>
      </c>
    </row>
    <row r="182" spans="1:8">
      <c r="G182" s="21" t="s">
        <v>634</v>
      </c>
      <c r="H182" s="1" t="s">
        <v>2553</v>
      </c>
    </row>
    <row r="183" spans="1:8">
      <c r="H183" s="1" t="s">
        <v>2554</v>
      </c>
    </row>
    <row r="184" spans="1:8">
      <c r="H184" s="1" t="s">
        <v>2555</v>
      </c>
    </row>
    <row r="185" spans="1:8">
      <c r="H185" s="1" t="s">
        <v>2556</v>
      </c>
    </row>
    <row r="186" spans="1:8">
      <c r="A186" s="1" t="s">
        <v>2544</v>
      </c>
      <c r="H186" s="1" t="s">
        <v>2557</v>
      </c>
    </row>
    <row r="188" spans="1:8">
      <c r="H188" s="1" t="s">
        <v>2558</v>
      </c>
    </row>
    <row r="189" spans="1:8">
      <c r="H189" s="1" t="s">
        <v>2559</v>
      </c>
    </row>
    <row r="190" spans="1:8">
      <c r="A190" s="18" t="s">
        <v>2473</v>
      </c>
      <c r="H190" s="1" t="s">
        <v>2560</v>
      </c>
    </row>
    <row r="191" spans="1:8">
      <c r="A191" s="1" t="s">
        <v>2567</v>
      </c>
      <c r="H191" s="1" t="s">
        <v>2561</v>
      </c>
    </row>
    <row r="192" spans="1:8">
      <c r="D192" s="1" t="s">
        <v>2568</v>
      </c>
    </row>
    <row r="193" spans="1:11">
      <c r="A193" s="1" t="s">
        <v>2569</v>
      </c>
      <c r="H193" s="1" t="s">
        <v>2562</v>
      </c>
    </row>
    <row r="194" spans="1:11">
      <c r="H194" s="1" t="s">
        <v>2564</v>
      </c>
    </row>
    <row r="195" spans="1:11">
      <c r="A195" s="1" t="s">
        <v>2572</v>
      </c>
      <c r="D195" s="1" t="s">
        <v>2570</v>
      </c>
      <c r="H195" s="1" t="s">
        <v>2563</v>
      </c>
    </row>
    <row r="196" spans="1:11">
      <c r="A196" s="1" t="s">
        <v>2573</v>
      </c>
    </row>
    <row r="197" spans="1:11">
      <c r="D197" s="1" t="s">
        <v>2571</v>
      </c>
      <c r="G197" s="18" t="s">
        <v>2565</v>
      </c>
      <c r="H197" s="18" t="s">
        <v>2471</v>
      </c>
      <c r="I197" s="18"/>
      <c r="J197" s="18"/>
      <c r="K197" s="18"/>
    </row>
    <row r="198" spans="1:11">
      <c r="A198" s="1" t="s">
        <v>2574</v>
      </c>
      <c r="G198" s="18"/>
      <c r="H198" s="18" t="s">
        <v>2566</v>
      </c>
      <c r="I198" s="18"/>
      <c r="J198" s="18"/>
      <c r="K198" s="18"/>
    </row>
    <row r="199" spans="1:11">
      <c r="A199" s="1" t="s">
        <v>2575</v>
      </c>
    </row>
    <row r="201" spans="1:11">
      <c r="G201" s="21" t="s">
        <v>2576</v>
      </c>
      <c r="H201" s="1" t="s">
        <v>2577</v>
      </c>
    </row>
    <row r="202" spans="1:11">
      <c r="A202" s="18" t="s">
        <v>2470</v>
      </c>
      <c r="G202" s="21" t="s">
        <v>714</v>
      </c>
      <c r="H202" s="1" t="s">
        <v>2578</v>
      </c>
    </row>
    <row r="203" spans="1:11">
      <c r="G203" s="21" t="s">
        <v>634</v>
      </c>
    </row>
    <row r="204" spans="1:11">
      <c r="A204" s="1" t="s">
        <v>2586</v>
      </c>
    </row>
    <row r="205" spans="1:11">
      <c r="A205" s="1" t="s">
        <v>2587</v>
      </c>
    </row>
    <row r="206" spans="1:11">
      <c r="A206" s="1" t="s">
        <v>2588</v>
      </c>
    </row>
    <row r="208" spans="1:11">
      <c r="A208" s="1" t="s">
        <v>2589</v>
      </c>
    </row>
    <row r="209" spans="1:8">
      <c r="A209" s="1" t="s">
        <v>2590</v>
      </c>
    </row>
    <row r="210" spans="1:8">
      <c r="A210" s="1" t="s">
        <v>2591</v>
      </c>
    </row>
    <row r="211" spans="1:8">
      <c r="H211" s="1" t="s">
        <v>2579</v>
      </c>
    </row>
    <row r="212" spans="1:8">
      <c r="A212" s="18" t="s">
        <v>2472</v>
      </c>
      <c r="H212" s="1" t="s">
        <v>2580</v>
      </c>
    </row>
    <row r="213" spans="1:8">
      <c r="A213" s="1" t="s">
        <v>2592</v>
      </c>
      <c r="H213" s="1" t="s">
        <v>2581</v>
      </c>
    </row>
    <row r="214" spans="1:8">
      <c r="A214" s="1" t="s">
        <v>2593</v>
      </c>
      <c r="H214" s="1" t="s">
        <v>2582</v>
      </c>
    </row>
    <row r="215" spans="1:8">
      <c r="H215" s="1" t="s">
        <v>2583</v>
      </c>
    </row>
    <row r="216" spans="1:8">
      <c r="H216" s="1" t="s">
        <v>2584</v>
      </c>
    </row>
    <row r="217" spans="1:8">
      <c r="H217" s="1" t="s">
        <v>2585</v>
      </c>
    </row>
    <row r="218" spans="1:8" ht="17" thickBot="1"/>
    <row r="219" spans="1:8">
      <c r="A219" s="36" t="s">
        <v>2594</v>
      </c>
      <c r="B219" s="55"/>
      <c r="C219" s="55"/>
      <c r="D219" s="55"/>
      <c r="E219" s="55"/>
      <c r="F219" s="55"/>
      <c r="G219" s="56"/>
    </row>
    <row r="220" spans="1:8">
      <c r="A220" s="37" t="s">
        <v>2596</v>
      </c>
      <c r="B220" s="12"/>
      <c r="C220" s="12"/>
      <c r="D220" s="12"/>
      <c r="E220" s="12"/>
      <c r="F220" s="12"/>
      <c r="G220" s="57"/>
    </row>
    <row r="221" spans="1:8" ht="17" thickBot="1">
      <c r="A221" s="38"/>
      <c r="B221" s="58"/>
      <c r="C221" s="58"/>
      <c r="D221" s="58"/>
      <c r="E221" s="58"/>
      <c r="F221" s="58"/>
      <c r="G221" s="59" t="s">
        <v>2595</v>
      </c>
    </row>
    <row r="222" spans="1:8" ht="17" thickBot="1"/>
    <row r="223" spans="1:8" ht="17" thickBot="1">
      <c r="A223" s="101" t="s">
        <v>2460</v>
      </c>
      <c r="B223" s="96"/>
      <c r="C223" s="96"/>
      <c r="D223" s="96"/>
      <c r="E223" s="96"/>
      <c r="F223" s="96"/>
      <c r="G223" s="96"/>
      <c r="H223" s="243" t="s">
        <v>2610</v>
      </c>
    </row>
    <row r="225" spans="1:2">
      <c r="A225" s="1" t="s">
        <v>2461</v>
      </c>
    </row>
    <row r="226" spans="1:2">
      <c r="A226" s="1" t="s">
        <v>2462</v>
      </c>
    </row>
    <row r="227" spans="1:2">
      <c r="A227" s="1" t="s">
        <v>2463</v>
      </c>
    </row>
    <row r="228" spans="1:2">
      <c r="A228" s="1" t="s">
        <v>2464</v>
      </c>
    </row>
    <row r="229" spans="1:2">
      <c r="A229" s="1" t="s">
        <v>2465</v>
      </c>
    </row>
    <row r="230" spans="1:2">
      <c r="A230" s="1" t="s">
        <v>2466</v>
      </c>
    </row>
    <row r="232" spans="1:2">
      <c r="A232" s="1" t="s">
        <v>271</v>
      </c>
    </row>
    <row r="234" spans="1:2">
      <c r="A234" s="1" t="s">
        <v>2597</v>
      </c>
    </row>
    <row r="236" spans="1:2">
      <c r="A236" s="1" t="s">
        <v>2598</v>
      </c>
    </row>
    <row r="237" spans="1:2">
      <c r="A237" s="1" t="s">
        <v>2599</v>
      </c>
    </row>
    <row r="238" spans="1:2">
      <c r="B238" s="1" t="s">
        <v>2600</v>
      </c>
    </row>
    <row r="239" spans="1:2">
      <c r="B239" s="1" t="s">
        <v>2601</v>
      </c>
    </row>
    <row r="240" spans="1:2">
      <c r="B240" s="1" t="s">
        <v>2602</v>
      </c>
    </row>
    <row r="242" spans="1:6">
      <c r="A242" s="1" t="s">
        <v>2462</v>
      </c>
    </row>
    <row r="243" spans="1:6">
      <c r="A243" s="1" t="s">
        <v>2603</v>
      </c>
    </row>
    <row r="244" spans="1:6">
      <c r="A244" s="1" t="s">
        <v>2514</v>
      </c>
    </row>
    <row r="246" spans="1:6">
      <c r="A246" s="1" t="s">
        <v>2463</v>
      </c>
    </row>
    <row r="247" spans="1:6">
      <c r="A247" s="1" t="s">
        <v>2604</v>
      </c>
    </row>
    <row r="248" spans="1:6">
      <c r="A248" s="1" t="s">
        <v>2605</v>
      </c>
    </row>
    <row r="250" spans="1:6">
      <c r="A250" s="1" t="s">
        <v>2464</v>
      </c>
    </row>
    <row r="251" spans="1:6">
      <c r="A251" s="1" t="s">
        <v>2606</v>
      </c>
    </row>
    <row r="252" spans="1:6">
      <c r="A252" s="1" t="s">
        <v>2607</v>
      </c>
      <c r="F252" s="18" t="s">
        <v>2608</v>
      </c>
    </row>
    <row r="254" spans="1:6">
      <c r="A254" s="1" t="s">
        <v>2465</v>
      </c>
    </row>
    <row r="255" spans="1:6">
      <c r="A255" s="1" t="s">
        <v>2609</v>
      </c>
    </row>
    <row r="265" spans="1:8" ht="17" thickBot="1"/>
    <row r="266" spans="1:8" ht="17" thickBot="1">
      <c r="A266" s="101" t="s">
        <v>2478</v>
      </c>
      <c r="B266" s="187"/>
      <c r="C266" s="187"/>
      <c r="D266" s="187"/>
      <c r="E266" s="187"/>
      <c r="F266" s="187"/>
      <c r="G266" s="187"/>
      <c r="H266" s="19" t="s">
        <v>2479</v>
      </c>
    </row>
    <row r="268" spans="1:8">
      <c r="A268" s="1" t="s">
        <v>2480</v>
      </c>
    </row>
    <row r="270" spans="1:8">
      <c r="A270" s="1" t="s">
        <v>783</v>
      </c>
      <c r="C270" s="1">
        <v>1</v>
      </c>
      <c r="D270" s="1">
        <v>2</v>
      </c>
      <c r="E270" s="1">
        <v>3</v>
      </c>
      <c r="F270" s="1">
        <v>4</v>
      </c>
      <c r="G270" s="1">
        <v>5</v>
      </c>
      <c r="H270" s="1">
        <v>6</v>
      </c>
    </row>
    <row r="271" spans="1:8">
      <c r="A271" s="1" t="s">
        <v>2481</v>
      </c>
      <c r="C271" s="1">
        <v>15</v>
      </c>
      <c r="D271" s="1">
        <v>20</v>
      </c>
      <c r="E271" s="1">
        <v>25</v>
      </c>
      <c r="F271" s="1">
        <v>30</v>
      </c>
      <c r="G271" s="1">
        <v>35</v>
      </c>
      <c r="H271" s="1">
        <v>40</v>
      </c>
    </row>
    <row r="273" spans="1:1">
      <c r="A273" s="1" t="s">
        <v>2482</v>
      </c>
    </row>
    <row r="274" spans="1:1">
      <c r="A274" s="1" t="s">
        <v>2483</v>
      </c>
    </row>
    <row r="276" spans="1:1">
      <c r="A276" s="1" t="s">
        <v>2484</v>
      </c>
    </row>
    <row r="277" spans="1:1">
      <c r="A277" s="1" t="s">
        <v>2485</v>
      </c>
    </row>
    <row r="278" spans="1:1">
      <c r="A278" s="1" t="s">
        <v>2486</v>
      </c>
    </row>
    <row r="279" spans="1:1">
      <c r="A279" s="1" t="s">
        <v>2487</v>
      </c>
    </row>
    <row r="280" spans="1:1">
      <c r="A280" s="1" t="s">
        <v>2488</v>
      </c>
    </row>
    <row r="281" spans="1:1">
      <c r="A281" s="1" t="s">
        <v>2431</v>
      </c>
    </row>
    <row r="284" spans="1:1">
      <c r="A284" s="1" t="s">
        <v>1728</v>
      </c>
    </row>
    <row r="285" spans="1:1">
      <c r="A285" s="1" t="s">
        <v>1729</v>
      </c>
    </row>
    <row r="286" spans="1:1">
      <c r="A286" s="1" t="s">
        <v>1730</v>
      </c>
    </row>
    <row r="287" spans="1:1">
      <c r="A287" s="1" t="s">
        <v>1731</v>
      </c>
    </row>
    <row r="288" spans="1:1">
      <c r="A288" s="1" t="s">
        <v>1732</v>
      </c>
    </row>
    <row r="289" spans="1:9" ht="17" thickBot="1"/>
    <row r="290" spans="1:9" ht="17" thickBot="1">
      <c r="A290" s="95" t="s">
        <v>1733</v>
      </c>
      <c r="B290" s="96"/>
      <c r="C290" s="97"/>
      <c r="D290" s="205">
        <v>1</v>
      </c>
      <c r="E290" s="24">
        <v>2</v>
      </c>
      <c r="F290" s="24">
        <v>3</v>
      </c>
      <c r="G290" s="24">
        <v>4</v>
      </c>
      <c r="H290" s="24">
        <v>5</v>
      </c>
      <c r="I290" s="24">
        <v>6</v>
      </c>
    </row>
    <row r="291" spans="1:9" ht="17" thickBot="1">
      <c r="A291" s="95" t="s">
        <v>1734</v>
      </c>
      <c r="B291" s="96"/>
      <c r="C291" s="97"/>
      <c r="D291" s="205">
        <v>15</v>
      </c>
      <c r="E291" s="24">
        <v>20</v>
      </c>
      <c r="F291" s="24">
        <v>25</v>
      </c>
      <c r="G291" s="24">
        <v>30</v>
      </c>
      <c r="H291" s="24">
        <v>35</v>
      </c>
      <c r="I291" s="24">
        <v>40</v>
      </c>
    </row>
    <row r="292" spans="1:9" ht="17" thickBot="1">
      <c r="A292" s="95" t="s">
        <v>1735</v>
      </c>
      <c r="B292" s="96"/>
      <c r="C292" s="97"/>
      <c r="D292" s="205">
        <f>D290*D291</f>
        <v>15</v>
      </c>
      <c r="E292" s="24">
        <f>E290*E291</f>
        <v>40</v>
      </c>
      <c r="F292" s="24">
        <f>F290*F291</f>
        <v>75</v>
      </c>
      <c r="G292" s="24">
        <f t="shared" ref="G292:I292" si="6">G290*G291</f>
        <v>120</v>
      </c>
      <c r="H292" s="24">
        <f t="shared" si="6"/>
        <v>175</v>
      </c>
      <c r="I292" s="24">
        <f t="shared" si="6"/>
        <v>240</v>
      </c>
    </row>
    <row r="293" spans="1:9" ht="17" thickBot="1">
      <c r="A293" s="95" t="s">
        <v>1736</v>
      </c>
      <c r="B293" s="96"/>
      <c r="C293" s="97"/>
      <c r="D293" s="206">
        <f>D292</f>
        <v>15</v>
      </c>
      <c r="E293" s="207">
        <f>E292-D292</f>
        <v>25</v>
      </c>
      <c r="F293" s="207">
        <f>F292-E292</f>
        <v>35</v>
      </c>
      <c r="G293" s="207">
        <f>G292-F292</f>
        <v>45</v>
      </c>
      <c r="H293" s="207">
        <f>H292-G292</f>
        <v>55</v>
      </c>
      <c r="I293" s="207">
        <f>I292-H292</f>
        <v>65</v>
      </c>
    </row>
    <row r="295" spans="1:9">
      <c r="A295" s="1" t="s">
        <v>1737</v>
      </c>
    </row>
    <row r="296" spans="1:9">
      <c r="A296" s="1" t="s">
        <v>1738</v>
      </c>
    </row>
    <row r="297" spans="1:9">
      <c r="A297" s="1" t="s">
        <v>1739</v>
      </c>
    </row>
    <row r="299" spans="1:9">
      <c r="A299" s="1" t="s">
        <v>1740</v>
      </c>
    </row>
    <row r="300" spans="1:9">
      <c r="A300" s="1" t="s">
        <v>1741</v>
      </c>
    </row>
    <row r="301" spans="1:9">
      <c r="E301" s="1" t="s">
        <v>1742</v>
      </c>
    </row>
    <row r="302" spans="1:9">
      <c r="E302" s="1" t="s">
        <v>1743</v>
      </c>
    </row>
    <row r="303" spans="1:9">
      <c r="E303" s="1" t="s">
        <v>1744</v>
      </c>
    </row>
    <row r="305" spans="1:1">
      <c r="A305" s="1" t="s">
        <v>1745</v>
      </c>
    </row>
    <row r="306" spans="1:1">
      <c r="A306" s="1" t="s">
        <v>1746</v>
      </c>
    </row>
    <row r="307" spans="1:1">
      <c r="A307" s="1" t="s">
        <v>1747</v>
      </c>
    </row>
    <row r="308" spans="1:1">
      <c r="A308" s="1" t="s">
        <v>1748</v>
      </c>
    </row>
    <row r="310" spans="1:1">
      <c r="A310" s="1" t="s">
        <v>1749</v>
      </c>
    </row>
    <row r="311" spans="1:1">
      <c r="A311" s="1" t="s">
        <v>1750</v>
      </c>
    </row>
    <row r="313" spans="1:1">
      <c r="A313" s="1" t="s">
        <v>1751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M332"/>
  <sheetViews>
    <sheetView rightToLeft="1" zoomScale="230" zoomScaleNormal="230" workbookViewId="0">
      <selection activeCell="F3" sqref="F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248">
        <v>45789</v>
      </c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0" t="s">
        <v>775</v>
      </c>
      <c r="B11" s="131"/>
      <c r="C11" s="131"/>
      <c r="D11" s="131"/>
      <c r="E11" s="131"/>
      <c r="F11" s="131"/>
      <c r="G11" s="131"/>
      <c r="H11" s="132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111">
        <f>100/A23</f>
        <v>100</v>
      </c>
      <c r="C23" s="111">
        <v>20</v>
      </c>
      <c r="D23" s="111">
        <v>28</v>
      </c>
      <c r="E23" s="111">
        <f>B23*A23</f>
        <v>100</v>
      </c>
      <c r="F23" s="111">
        <f>C23*A23</f>
        <v>20</v>
      </c>
      <c r="G23" s="111">
        <f>D23*A23</f>
        <v>28</v>
      </c>
    </row>
    <row r="24" spans="1:8">
      <c r="A24" s="24">
        <v>2</v>
      </c>
      <c r="B24" s="111">
        <f>100/A24</f>
        <v>50</v>
      </c>
      <c r="C24" s="111">
        <f>C23</f>
        <v>20</v>
      </c>
      <c r="D24" s="111">
        <v>26</v>
      </c>
      <c r="E24" s="111">
        <f t="shared" ref="E24:E32" si="0">B24*A24</f>
        <v>100</v>
      </c>
      <c r="F24" s="111">
        <f t="shared" ref="F24:F32" si="1">C24*A24</f>
        <v>40</v>
      </c>
      <c r="G24" s="111">
        <f t="shared" ref="G24:G32" si="2">D24*A24</f>
        <v>52</v>
      </c>
    </row>
    <row r="25" spans="1:8">
      <c r="A25" s="24">
        <v>3</v>
      </c>
      <c r="B25" s="252">
        <f>100/A25</f>
        <v>33.333333333333336</v>
      </c>
      <c r="C25" s="111">
        <f t="shared" ref="C25:C32" si="3">C24</f>
        <v>20</v>
      </c>
      <c r="D25" s="111">
        <v>24</v>
      </c>
      <c r="E25" s="111">
        <f t="shared" si="0"/>
        <v>100</v>
      </c>
      <c r="F25" s="111">
        <f t="shared" si="1"/>
        <v>60</v>
      </c>
      <c r="G25" s="111">
        <f t="shared" si="2"/>
        <v>72</v>
      </c>
    </row>
    <row r="26" spans="1:8" ht="17" thickBot="1">
      <c r="A26" s="25">
        <v>4</v>
      </c>
      <c r="B26" s="253">
        <f t="shared" ref="B26:B32" si="4">100/A26</f>
        <v>25</v>
      </c>
      <c r="C26" s="249">
        <f t="shared" si="3"/>
        <v>20</v>
      </c>
      <c r="D26" s="249">
        <f>22</f>
        <v>22</v>
      </c>
      <c r="E26" s="111">
        <f t="shared" si="0"/>
        <v>100</v>
      </c>
      <c r="F26" s="111">
        <f t="shared" si="1"/>
        <v>80</v>
      </c>
      <c r="G26" s="111">
        <f t="shared" si="2"/>
        <v>88</v>
      </c>
    </row>
    <row r="27" spans="1:8" ht="17" thickBot="1">
      <c r="A27" s="256">
        <v>5</v>
      </c>
      <c r="B27" s="254">
        <f t="shared" si="4"/>
        <v>20</v>
      </c>
      <c r="C27" s="250">
        <f t="shared" si="3"/>
        <v>20</v>
      </c>
      <c r="D27" s="250">
        <v>20</v>
      </c>
      <c r="E27" s="111">
        <f>B27*A27</f>
        <v>100</v>
      </c>
      <c r="F27" s="111">
        <f t="shared" si="1"/>
        <v>100</v>
      </c>
      <c r="G27" s="111">
        <f t="shared" si="2"/>
        <v>100</v>
      </c>
    </row>
    <row r="28" spans="1:8">
      <c r="A28" s="133">
        <v>6</v>
      </c>
      <c r="B28" s="255">
        <f t="shared" si="4"/>
        <v>16.666666666666668</v>
      </c>
      <c r="C28" s="251">
        <f t="shared" si="3"/>
        <v>20</v>
      </c>
      <c r="D28" s="251">
        <v>18</v>
      </c>
      <c r="E28" s="111">
        <f t="shared" si="0"/>
        <v>100</v>
      </c>
      <c r="F28" s="111">
        <f t="shared" si="1"/>
        <v>120</v>
      </c>
      <c r="G28" s="111">
        <f t="shared" si="2"/>
        <v>108</v>
      </c>
    </row>
    <row r="29" spans="1:8">
      <c r="A29" s="24">
        <v>7</v>
      </c>
      <c r="B29" s="252">
        <f t="shared" si="4"/>
        <v>14.285714285714286</v>
      </c>
      <c r="C29" s="111">
        <f t="shared" si="3"/>
        <v>20</v>
      </c>
      <c r="D29" s="111">
        <v>16</v>
      </c>
      <c r="E29" s="111">
        <f t="shared" si="0"/>
        <v>100</v>
      </c>
      <c r="F29" s="111">
        <f t="shared" si="1"/>
        <v>140</v>
      </c>
      <c r="G29" s="111">
        <f t="shared" si="2"/>
        <v>112</v>
      </c>
    </row>
    <row r="30" spans="1:8">
      <c r="A30" s="24">
        <v>8</v>
      </c>
      <c r="B30" s="252">
        <f t="shared" si="4"/>
        <v>12.5</v>
      </c>
      <c r="C30" s="111">
        <f t="shared" si="3"/>
        <v>20</v>
      </c>
      <c r="D30" s="111">
        <v>14</v>
      </c>
      <c r="E30" s="111">
        <f t="shared" si="0"/>
        <v>100</v>
      </c>
      <c r="F30" s="111">
        <f t="shared" si="1"/>
        <v>160</v>
      </c>
      <c r="G30" s="111">
        <f t="shared" si="2"/>
        <v>112</v>
      </c>
    </row>
    <row r="31" spans="1:8">
      <c r="A31" s="24">
        <v>9</v>
      </c>
      <c r="B31" s="252">
        <f t="shared" si="4"/>
        <v>11.111111111111111</v>
      </c>
      <c r="C31" s="111">
        <f t="shared" si="3"/>
        <v>20</v>
      </c>
      <c r="D31" s="111">
        <v>12</v>
      </c>
      <c r="E31" s="111">
        <f t="shared" si="0"/>
        <v>100</v>
      </c>
      <c r="F31" s="111">
        <f t="shared" si="1"/>
        <v>180</v>
      </c>
      <c r="G31" s="111">
        <f>D31*A31</f>
        <v>108</v>
      </c>
    </row>
    <row r="32" spans="1:8">
      <c r="A32" s="24">
        <v>10</v>
      </c>
      <c r="B32" s="252">
        <f t="shared" si="4"/>
        <v>10</v>
      </c>
      <c r="C32" s="111">
        <f t="shared" si="3"/>
        <v>20</v>
      </c>
      <c r="D32" s="111">
        <v>10</v>
      </c>
      <c r="E32" s="111">
        <f t="shared" si="0"/>
        <v>100</v>
      </c>
      <c r="F32" s="111">
        <f t="shared" si="1"/>
        <v>200</v>
      </c>
      <c r="G32" s="111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5" spans="1:8">
      <c r="A35" s="1" t="s">
        <v>2611</v>
      </c>
    </row>
    <row r="36" spans="1:8">
      <c r="A36" s="1" t="s">
        <v>2612</v>
      </c>
    </row>
    <row r="38" spans="1:8">
      <c r="A38" s="1" t="s">
        <v>2613</v>
      </c>
      <c r="F38" s="1" t="s">
        <v>2614</v>
      </c>
    </row>
    <row r="39" spans="1:8">
      <c r="A39" s="1" t="s">
        <v>2615</v>
      </c>
    </row>
    <row r="40" spans="1:8">
      <c r="A40" s="1" t="s">
        <v>2616</v>
      </c>
      <c r="F40" s="1" t="s">
        <v>866</v>
      </c>
    </row>
    <row r="41" spans="1:8">
      <c r="A41" s="1" t="s">
        <v>2617</v>
      </c>
    </row>
    <row r="43" spans="1:8">
      <c r="A43" s="1" t="s">
        <v>2619</v>
      </c>
    </row>
    <row r="44" spans="1:8">
      <c r="A44" s="1" t="s">
        <v>2620</v>
      </c>
      <c r="F44" s="1" t="s">
        <v>865</v>
      </c>
    </row>
    <row r="46" spans="1:8">
      <c r="A46" s="1" t="s">
        <v>2622</v>
      </c>
    </row>
    <row r="47" spans="1:8">
      <c r="A47" s="1" t="s">
        <v>2623</v>
      </c>
    </row>
    <row r="48" spans="1:8">
      <c r="F48" s="1" t="s">
        <v>2624</v>
      </c>
    </row>
    <row r="49" spans="1:10">
      <c r="A49" s="1" t="s">
        <v>2625</v>
      </c>
    </row>
    <row r="50" spans="1:10">
      <c r="A50" s="1" t="s">
        <v>2626</v>
      </c>
    </row>
    <row r="51" spans="1:10">
      <c r="A51" s="1" t="s">
        <v>2627</v>
      </c>
    </row>
    <row r="52" spans="1:10">
      <c r="F52" s="1" t="s">
        <v>2628</v>
      </c>
    </row>
    <row r="54" spans="1:10">
      <c r="B54" s="197" t="s">
        <v>2618</v>
      </c>
      <c r="C54" s="197" t="s">
        <v>2621</v>
      </c>
      <c r="D54" s="197" t="s">
        <v>2629</v>
      </c>
    </row>
    <row r="55" spans="1:10">
      <c r="B55" s="21" t="s">
        <v>866</v>
      </c>
      <c r="C55" s="21" t="s">
        <v>865</v>
      </c>
      <c r="D55" s="21" t="s">
        <v>867</v>
      </c>
    </row>
    <row r="57" spans="1:10">
      <c r="A57" s="66" t="s">
        <v>787</v>
      </c>
      <c r="B57" s="66"/>
      <c r="C57" s="66"/>
      <c r="D57" s="66"/>
      <c r="E57" s="66"/>
      <c r="F57" s="66"/>
      <c r="G57" s="66"/>
      <c r="H57" s="66"/>
    </row>
    <row r="58" spans="1:10">
      <c r="A58" s="66" t="s">
        <v>788</v>
      </c>
      <c r="B58" s="66"/>
      <c r="C58" s="66"/>
      <c r="D58" s="66"/>
      <c r="E58" s="66"/>
      <c r="F58" s="66"/>
      <c r="G58" s="66"/>
      <c r="H58" s="66"/>
    </row>
    <row r="60" spans="1:10">
      <c r="A60" s="1" t="s">
        <v>2630</v>
      </c>
      <c r="E60" s="1" t="s">
        <v>2634</v>
      </c>
      <c r="H60" s="1" t="s">
        <v>2635</v>
      </c>
    </row>
    <row r="61" spans="1:10">
      <c r="A61" s="1" t="s">
        <v>2631</v>
      </c>
      <c r="H61" s="1" t="s">
        <v>2636</v>
      </c>
    </row>
    <row r="62" spans="1:10">
      <c r="A62" s="1" t="s">
        <v>2632</v>
      </c>
      <c r="H62" s="1" t="s">
        <v>2637</v>
      </c>
    </row>
    <row r="63" spans="1:10">
      <c r="A63" s="1" t="s">
        <v>2633</v>
      </c>
      <c r="J63" s="1" t="s">
        <v>2638</v>
      </c>
    </row>
    <row r="64" spans="1:10">
      <c r="J64" s="1" t="s">
        <v>2639</v>
      </c>
    </row>
    <row r="71" spans="1:7">
      <c r="A71" s="1" t="s">
        <v>2618</v>
      </c>
    </row>
    <row r="72" spans="1:7">
      <c r="A72" s="21" t="s">
        <v>866</v>
      </c>
    </row>
    <row r="73" spans="1:7">
      <c r="A73" s="21" t="s">
        <v>2640</v>
      </c>
      <c r="G73" s="1" t="s">
        <v>2641</v>
      </c>
    </row>
    <row r="74" spans="1:7">
      <c r="G74" s="1" t="s">
        <v>2642</v>
      </c>
    </row>
    <row r="75" spans="1:7">
      <c r="G75" s="1" t="s">
        <v>2643</v>
      </c>
    </row>
    <row r="76" spans="1:7">
      <c r="G76" s="1" t="s">
        <v>2644</v>
      </c>
    </row>
    <row r="77" spans="1:7">
      <c r="G77" s="1" t="s">
        <v>2645</v>
      </c>
    </row>
    <row r="78" spans="1:7">
      <c r="G78" s="1" t="s">
        <v>2646</v>
      </c>
    </row>
    <row r="83" spans="1:13">
      <c r="A83" s="66" t="s">
        <v>797</v>
      </c>
      <c r="B83" s="66"/>
      <c r="C83" s="66"/>
      <c r="D83" s="66"/>
      <c r="E83" s="66"/>
      <c r="F83" s="66"/>
      <c r="G83" s="66"/>
      <c r="H83" s="66"/>
    </row>
    <row r="85" spans="1:13">
      <c r="A85" s="1" t="s">
        <v>798</v>
      </c>
    </row>
    <row r="86" spans="1:13">
      <c r="A86" s="1" t="s">
        <v>799</v>
      </c>
    </row>
    <row r="87" spans="1:13">
      <c r="A87" s="1" t="s">
        <v>808</v>
      </c>
    </row>
    <row r="88" spans="1:13">
      <c r="A88" s="1" t="s">
        <v>809</v>
      </c>
    </row>
    <row r="89" spans="1:13" ht="17" thickBot="1">
      <c r="I89" s="1" t="s">
        <v>2648</v>
      </c>
    </row>
    <row r="90" spans="1:13">
      <c r="A90" s="4" t="s">
        <v>2647</v>
      </c>
      <c r="B90" s="5"/>
      <c r="C90" s="5"/>
      <c r="D90" s="5"/>
      <c r="E90" s="5"/>
      <c r="F90" s="5"/>
      <c r="G90" s="5"/>
      <c r="H90" s="6"/>
    </row>
    <row r="91" spans="1:13">
      <c r="A91" s="7" t="s">
        <v>810</v>
      </c>
      <c r="H91" s="8"/>
      <c r="M91" s="1" t="s">
        <v>2649</v>
      </c>
    </row>
    <row r="92" spans="1:13" ht="17" thickBot="1">
      <c r="A92" s="9" t="s">
        <v>811</v>
      </c>
      <c r="B92" s="10"/>
      <c r="C92" s="10"/>
      <c r="D92" s="10"/>
      <c r="E92" s="10"/>
      <c r="F92" s="10"/>
      <c r="G92" s="10"/>
      <c r="H92" s="11"/>
      <c r="M92" s="1" t="s">
        <v>2650</v>
      </c>
    </row>
    <row r="94" spans="1:13">
      <c r="I94" s="1" t="s">
        <v>2651</v>
      </c>
    </row>
    <row r="95" spans="1:13">
      <c r="M95" s="1" t="s">
        <v>2652</v>
      </c>
    </row>
    <row r="96" spans="1:13">
      <c r="M96" s="1" t="s">
        <v>2653</v>
      </c>
    </row>
    <row r="99" spans="1:6">
      <c r="A99" s="1" t="s">
        <v>812</v>
      </c>
    </row>
    <row r="100" spans="1:6">
      <c r="A100" s="1" t="s">
        <v>813</v>
      </c>
    </row>
    <row r="102" spans="1:6">
      <c r="A102" s="1" t="s">
        <v>814</v>
      </c>
    </row>
    <row r="104" spans="1:6">
      <c r="B104" s="308" t="s">
        <v>868</v>
      </c>
      <c r="C104" s="308"/>
      <c r="D104" s="308"/>
      <c r="E104" s="24" t="s">
        <v>800</v>
      </c>
      <c r="F104" s="14" t="s">
        <v>803</v>
      </c>
    </row>
    <row r="105" spans="1:6" ht="34">
      <c r="B105" s="135" t="s">
        <v>804</v>
      </c>
      <c r="C105" s="14"/>
      <c r="D105" s="14"/>
      <c r="E105" s="108" t="s">
        <v>802</v>
      </c>
      <c r="F105" s="108" t="s">
        <v>801</v>
      </c>
    </row>
    <row r="106" spans="1:6" ht="34">
      <c r="B106" s="135" t="s">
        <v>805</v>
      </c>
      <c r="C106" s="14"/>
      <c r="D106" s="14"/>
      <c r="E106" s="108" t="s">
        <v>806</v>
      </c>
      <c r="F106" s="108" t="s">
        <v>806</v>
      </c>
    </row>
    <row r="107" spans="1:6" ht="34">
      <c r="B107" s="14" t="s">
        <v>807</v>
      </c>
      <c r="C107" s="14"/>
      <c r="D107" s="14"/>
      <c r="E107" s="108" t="s">
        <v>801</v>
      </c>
      <c r="F107" s="108" t="s">
        <v>802</v>
      </c>
    </row>
    <row r="109" spans="1:6">
      <c r="A109" s="1" t="s">
        <v>815</v>
      </c>
    </row>
    <row r="111" spans="1:6">
      <c r="A111" s="24" t="s">
        <v>781</v>
      </c>
      <c r="B111" s="24" t="s">
        <v>792</v>
      </c>
      <c r="C111" s="24" t="s">
        <v>793</v>
      </c>
      <c r="D111" s="24" t="s">
        <v>795</v>
      </c>
      <c r="F111" s="1" t="s">
        <v>869</v>
      </c>
    </row>
    <row r="112" spans="1:6">
      <c r="A112" s="24" t="s">
        <v>782</v>
      </c>
      <c r="B112" s="24" t="s">
        <v>791</v>
      </c>
      <c r="C112" s="24" t="s">
        <v>794</v>
      </c>
      <c r="D112" s="24" t="s">
        <v>796</v>
      </c>
      <c r="F112" s="1" t="s">
        <v>870</v>
      </c>
    </row>
    <row r="113" spans="1:11">
      <c r="A113" s="24">
        <v>1</v>
      </c>
      <c r="B113" s="24">
        <v>100</v>
      </c>
      <c r="C113" s="24">
        <v>20</v>
      </c>
      <c r="D113" s="24">
        <v>28</v>
      </c>
      <c r="F113" s="1" t="s">
        <v>871</v>
      </c>
    </row>
    <row r="114" spans="1:11">
      <c r="A114" s="24">
        <v>2</v>
      </c>
      <c r="B114" s="24">
        <v>100</v>
      </c>
      <c r="C114" s="24">
        <v>40</v>
      </c>
      <c r="D114" s="24">
        <v>52</v>
      </c>
      <c r="G114" s="66" t="s">
        <v>872</v>
      </c>
      <c r="H114" s="66"/>
      <c r="I114" s="66"/>
      <c r="J114" s="66"/>
      <c r="K114" s="66" t="s">
        <v>875</v>
      </c>
    </row>
    <row r="115" spans="1:11">
      <c r="A115" s="24">
        <v>3</v>
      </c>
      <c r="B115" s="24">
        <v>100</v>
      </c>
      <c r="C115" s="24">
        <v>60</v>
      </c>
      <c r="D115" s="24">
        <v>72</v>
      </c>
      <c r="G115" s="66" t="s">
        <v>873</v>
      </c>
      <c r="H115" s="66"/>
      <c r="I115" s="66"/>
      <c r="J115" s="66"/>
      <c r="K115" s="66" t="s">
        <v>876</v>
      </c>
    </row>
    <row r="116" spans="1:11" ht="17" thickBot="1">
      <c r="A116" s="25">
        <v>4</v>
      </c>
      <c r="B116" s="24">
        <v>100</v>
      </c>
      <c r="C116" s="24">
        <v>80</v>
      </c>
      <c r="D116" s="24">
        <v>88</v>
      </c>
      <c r="E116" s="1" t="s">
        <v>2665</v>
      </c>
      <c r="G116" s="66" t="s">
        <v>874</v>
      </c>
      <c r="H116" s="66"/>
      <c r="I116" s="66"/>
      <c r="J116" s="66"/>
      <c r="K116" s="66" t="s">
        <v>877</v>
      </c>
    </row>
    <row r="117" spans="1:11" ht="17" thickBot="1">
      <c r="A117" s="134">
        <v>5</v>
      </c>
      <c r="B117" s="24">
        <v>100</v>
      </c>
      <c r="C117" s="24">
        <v>100</v>
      </c>
      <c r="D117" s="24">
        <v>100</v>
      </c>
      <c r="E117" s="1" t="s">
        <v>2666</v>
      </c>
    </row>
    <row r="118" spans="1:11">
      <c r="A118" s="133">
        <v>6</v>
      </c>
      <c r="B118" s="24">
        <v>100</v>
      </c>
      <c r="C118" s="24">
        <v>120</v>
      </c>
      <c r="D118" s="24">
        <v>108</v>
      </c>
      <c r="E118" s="1" t="s">
        <v>2667</v>
      </c>
    </row>
    <row r="119" spans="1:11">
      <c r="A119" s="24">
        <v>7</v>
      </c>
      <c r="B119" s="24">
        <v>100</v>
      </c>
      <c r="C119" s="24">
        <v>140</v>
      </c>
      <c r="D119" s="24">
        <v>112</v>
      </c>
    </row>
    <row r="120" spans="1:11">
      <c r="A120" s="24">
        <v>8</v>
      </c>
      <c r="B120" s="24">
        <v>100</v>
      </c>
      <c r="C120" s="24">
        <v>160</v>
      </c>
      <c r="D120" s="24">
        <v>112</v>
      </c>
      <c r="E120" s="1" t="s">
        <v>2668</v>
      </c>
    </row>
    <row r="121" spans="1:11">
      <c r="A121" s="24">
        <v>9</v>
      </c>
      <c r="B121" s="24">
        <v>100</v>
      </c>
      <c r="C121" s="24">
        <v>180</v>
      </c>
      <c r="D121" s="24">
        <v>108</v>
      </c>
    </row>
    <row r="122" spans="1:11">
      <c r="A122" s="24">
        <v>10</v>
      </c>
      <c r="B122" s="24">
        <v>100</v>
      </c>
      <c r="C122" s="24">
        <v>200</v>
      </c>
      <c r="D122" s="24">
        <v>100</v>
      </c>
      <c r="E122" s="1" t="s">
        <v>2669</v>
      </c>
    </row>
    <row r="123" spans="1:11">
      <c r="A123" s="21"/>
      <c r="B123" s="21"/>
      <c r="C123" s="21"/>
      <c r="D123" s="21"/>
    </row>
    <row r="124" spans="1:11">
      <c r="A124" s="1" t="s">
        <v>2630</v>
      </c>
      <c r="E124" s="1" t="s">
        <v>2634</v>
      </c>
    </row>
    <row r="125" spans="1:11">
      <c r="A125" s="1" t="s">
        <v>2654</v>
      </c>
      <c r="E125" s="1" t="s">
        <v>2658</v>
      </c>
    </row>
    <row r="126" spans="1:11">
      <c r="A126" s="1" t="s">
        <v>2655</v>
      </c>
      <c r="E126" s="1" t="s">
        <v>2659</v>
      </c>
    </row>
    <row r="127" spans="1:11">
      <c r="A127" s="1" t="s">
        <v>2656</v>
      </c>
    </row>
    <row r="128" spans="1:11">
      <c r="A128" s="1" t="s">
        <v>2657</v>
      </c>
    </row>
    <row r="135" spans="1:7">
      <c r="A135" s="1" t="s">
        <v>2618</v>
      </c>
    </row>
    <row r="136" spans="1:7">
      <c r="A136" s="21" t="s">
        <v>866</v>
      </c>
    </row>
    <row r="137" spans="1:7">
      <c r="A137" s="2" t="s">
        <v>2660</v>
      </c>
      <c r="G137" s="1" t="s">
        <v>2641</v>
      </c>
    </row>
    <row r="138" spans="1:7">
      <c r="A138" s="1" t="s">
        <v>2661</v>
      </c>
      <c r="G138" s="1" t="s">
        <v>2642</v>
      </c>
    </row>
    <row r="139" spans="1:7">
      <c r="A139" s="1" t="s">
        <v>2662</v>
      </c>
      <c r="G139" s="1" t="s">
        <v>2643</v>
      </c>
    </row>
    <row r="140" spans="1:7">
      <c r="A140" s="1" t="s">
        <v>2663</v>
      </c>
      <c r="G140" s="1" t="s">
        <v>2644</v>
      </c>
    </row>
    <row r="141" spans="1:7">
      <c r="A141" s="1" t="s">
        <v>2664</v>
      </c>
      <c r="G141" s="1" t="s">
        <v>2645</v>
      </c>
    </row>
    <row r="142" spans="1:7">
      <c r="G142" s="1" t="s">
        <v>2646</v>
      </c>
    </row>
    <row r="146" spans="1:4">
      <c r="A146" s="21"/>
      <c r="B146" s="21"/>
      <c r="C146" s="21"/>
      <c r="D146" s="21"/>
    </row>
    <row r="147" spans="1:4">
      <c r="A147" s="21"/>
      <c r="B147" s="21"/>
      <c r="C147" s="21"/>
      <c r="D147" s="21"/>
    </row>
    <row r="148" spans="1:4">
      <c r="A148" s="21"/>
      <c r="B148" s="21"/>
      <c r="C148" s="21"/>
      <c r="D148" s="21"/>
    </row>
    <row r="149" spans="1:4">
      <c r="A149" s="21"/>
      <c r="B149" s="21"/>
      <c r="C149" s="21"/>
      <c r="D149" s="21"/>
    </row>
    <row r="150" spans="1:4">
      <c r="A150" s="21"/>
      <c r="B150" s="21"/>
      <c r="C150" s="21"/>
      <c r="D150" s="21"/>
    </row>
    <row r="151" spans="1:4">
      <c r="A151" s="21"/>
      <c r="B151" s="21"/>
      <c r="C151" s="21"/>
      <c r="D151" s="21"/>
    </row>
    <row r="152" spans="1:4">
      <c r="A152" s="21"/>
      <c r="B152" s="21"/>
      <c r="C152" s="21"/>
      <c r="D152" s="21"/>
    </row>
    <row r="153" spans="1:4">
      <c r="A153" s="21"/>
      <c r="B153" s="21"/>
      <c r="C153" s="21"/>
      <c r="D153" s="21"/>
    </row>
    <row r="154" spans="1:4">
      <c r="A154" s="21"/>
      <c r="B154" s="21"/>
      <c r="C154" s="21"/>
      <c r="D154" s="21"/>
    </row>
    <row r="155" spans="1:4">
      <c r="A155" s="21"/>
      <c r="B155" s="21"/>
      <c r="C155" s="21"/>
      <c r="D155" s="21"/>
    </row>
    <row r="156" spans="1:4">
      <c r="A156" s="21"/>
      <c r="B156" s="21"/>
      <c r="C156" s="21"/>
      <c r="D156" s="21"/>
    </row>
    <row r="157" spans="1:4">
      <c r="A157" s="21"/>
      <c r="B157" s="21"/>
      <c r="C157" s="21"/>
      <c r="D157" s="21"/>
    </row>
    <row r="158" spans="1:4">
      <c r="A158" s="21"/>
      <c r="B158" s="21"/>
      <c r="C158" s="21"/>
      <c r="D158" s="21"/>
    </row>
    <row r="159" spans="1:4">
      <c r="A159" s="21"/>
      <c r="B159" s="21"/>
      <c r="C159" s="21"/>
      <c r="D159" s="21"/>
    </row>
    <row r="160" spans="1:4">
      <c r="A160" s="21"/>
      <c r="B160" s="21"/>
      <c r="C160" s="21"/>
      <c r="D160" s="21"/>
    </row>
    <row r="161" spans="1:8">
      <c r="A161" s="21"/>
      <c r="B161" s="21"/>
      <c r="C161" s="21"/>
      <c r="D161" s="21"/>
    </row>
    <row r="162" spans="1:8">
      <c r="A162" s="21"/>
      <c r="B162" s="21"/>
      <c r="C162" s="21"/>
      <c r="D162" s="21"/>
    </row>
    <row r="163" spans="1:8">
      <c r="A163" s="21"/>
      <c r="B163" s="21"/>
      <c r="C163" s="21"/>
      <c r="D163" s="21"/>
    </row>
    <row r="164" spans="1:8">
      <c r="A164" s="21"/>
      <c r="B164" s="21"/>
      <c r="C164" s="21"/>
      <c r="D164" s="21"/>
    </row>
    <row r="165" spans="1:8">
      <c r="A165" s="21"/>
      <c r="B165" s="21"/>
      <c r="C165" s="21"/>
      <c r="D165" s="21"/>
    </row>
    <row r="166" spans="1:8">
      <c r="A166" s="21"/>
      <c r="B166" s="21"/>
      <c r="C166" s="21"/>
      <c r="D166" s="21"/>
    </row>
    <row r="167" spans="1:8">
      <c r="A167" s="21"/>
      <c r="B167" s="21"/>
      <c r="C167" s="21"/>
      <c r="D167" s="21"/>
    </row>
    <row r="168" spans="1:8">
      <c r="A168" s="21"/>
      <c r="B168" s="21"/>
      <c r="C168" s="21"/>
      <c r="D168" s="21"/>
    </row>
    <row r="169" spans="1:8">
      <c r="A169" s="21"/>
      <c r="B169" s="21"/>
      <c r="C169" s="21"/>
      <c r="D169" s="21"/>
    </row>
    <row r="170" spans="1:8">
      <c r="A170" s="21"/>
      <c r="B170" s="21"/>
      <c r="C170" s="21"/>
      <c r="D170" s="21"/>
    </row>
    <row r="171" spans="1:8">
      <c r="A171" s="21"/>
      <c r="B171" s="21"/>
      <c r="C171" s="21"/>
      <c r="D171" s="21"/>
    </row>
    <row r="172" spans="1:8">
      <c r="A172" s="21"/>
      <c r="B172" s="21"/>
      <c r="C172" s="21"/>
      <c r="D172" s="21"/>
    </row>
    <row r="173" spans="1:8">
      <c r="A173" s="21"/>
      <c r="B173" s="21"/>
      <c r="C173" s="21"/>
      <c r="D173" s="21"/>
    </row>
    <row r="174" spans="1:8">
      <c r="A174" s="21"/>
      <c r="B174" s="21"/>
      <c r="C174" s="21"/>
      <c r="D174" s="21"/>
    </row>
    <row r="175" spans="1:8" ht="17" thickBot="1"/>
    <row r="176" spans="1:8" ht="17" thickBot="1">
      <c r="A176" s="130" t="s">
        <v>816</v>
      </c>
      <c r="B176" s="131"/>
      <c r="C176" s="131"/>
      <c r="D176" s="131"/>
      <c r="E176" s="131"/>
      <c r="F176" s="131"/>
      <c r="G176" s="131"/>
      <c r="H176" s="132"/>
    </row>
    <row r="178" spans="1:8">
      <c r="A178" s="1" t="s">
        <v>817</v>
      </c>
    </row>
    <row r="179" spans="1:8">
      <c r="A179" s="1" t="s">
        <v>818</v>
      </c>
    </row>
    <row r="181" spans="1:8">
      <c r="A181" s="1" t="s">
        <v>819</v>
      </c>
    </row>
    <row r="182" spans="1:8" ht="17" thickBot="1"/>
    <row r="183" spans="1:8">
      <c r="A183" s="144" t="s">
        <v>820</v>
      </c>
      <c r="B183" s="137"/>
      <c r="C183" s="137"/>
      <c r="D183" s="137"/>
      <c r="E183" s="137"/>
      <c r="F183" s="137"/>
      <c r="G183" s="137"/>
      <c r="H183" s="138"/>
    </row>
    <row r="184" spans="1:8">
      <c r="A184" s="145" t="s">
        <v>821</v>
      </c>
      <c r="B184" s="91"/>
      <c r="C184" s="91"/>
      <c r="D184" s="91"/>
      <c r="E184" s="91"/>
      <c r="F184" s="91"/>
      <c r="G184" s="91"/>
      <c r="H184" s="140"/>
    </row>
    <row r="185" spans="1:8">
      <c r="A185" s="139"/>
      <c r="B185" s="91"/>
      <c r="C185" s="91"/>
      <c r="D185" s="91"/>
      <c r="E185" s="91"/>
      <c r="F185" s="91"/>
      <c r="G185" s="91"/>
      <c r="H185" s="140"/>
    </row>
    <row r="186" spans="1:8">
      <c r="A186" s="139" t="s">
        <v>822</v>
      </c>
      <c r="B186" s="91"/>
      <c r="C186" s="91"/>
      <c r="D186" s="91"/>
      <c r="E186" s="91"/>
      <c r="F186" s="91"/>
      <c r="G186" s="91"/>
      <c r="H186" s="140"/>
    </row>
    <row r="187" spans="1:8">
      <c r="A187" s="139" t="s">
        <v>823</v>
      </c>
      <c r="B187" s="91"/>
      <c r="C187" s="91"/>
      <c r="D187" s="91"/>
      <c r="E187" s="91"/>
      <c r="F187" s="91"/>
      <c r="G187" s="91"/>
      <c r="H187" s="140"/>
    </row>
    <row r="188" spans="1:8">
      <c r="A188" s="139" t="s">
        <v>824</v>
      </c>
      <c r="B188" s="91"/>
      <c r="C188" s="91"/>
      <c r="D188" s="91"/>
      <c r="E188" s="91"/>
      <c r="F188" s="91"/>
      <c r="G188" s="91"/>
      <c r="H188" s="140"/>
    </row>
    <row r="189" spans="1:8">
      <c r="A189" s="139" t="s">
        <v>825</v>
      </c>
      <c r="B189" s="91"/>
      <c r="C189" s="91"/>
      <c r="D189" s="91"/>
      <c r="E189" s="91"/>
      <c r="F189" s="91"/>
      <c r="G189" s="91"/>
      <c r="H189" s="140"/>
    </row>
    <row r="190" spans="1:8" ht="17" thickBot="1">
      <c r="A190" s="141" t="s">
        <v>826</v>
      </c>
      <c r="B190" s="142"/>
      <c r="C190" s="142"/>
      <c r="D190" s="142"/>
      <c r="E190" s="142"/>
      <c r="F190" s="142"/>
      <c r="G190" s="142"/>
      <c r="H190" s="143"/>
    </row>
    <row r="198" spans="1:8" ht="17" thickBot="1"/>
    <row r="199" spans="1:8" ht="17" thickBot="1">
      <c r="A199" s="130" t="s">
        <v>827</v>
      </c>
      <c r="B199" s="131"/>
      <c r="C199" s="131"/>
      <c r="D199" s="131"/>
      <c r="E199" s="131"/>
      <c r="F199" s="131"/>
      <c r="G199" s="131"/>
      <c r="H199" s="132"/>
    </row>
    <row r="200" spans="1:8">
      <c r="A200" s="1" t="s">
        <v>2670</v>
      </c>
    </row>
    <row r="201" spans="1:8">
      <c r="A201" s="1" t="s">
        <v>2671</v>
      </c>
    </row>
    <row r="202" spans="1:8">
      <c r="A202" s="1" t="s">
        <v>2672</v>
      </c>
    </row>
    <row r="204" spans="1:8">
      <c r="A204" s="1" t="s">
        <v>2673</v>
      </c>
    </row>
    <row r="206" spans="1:8">
      <c r="A206" s="1" t="s">
        <v>2674</v>
      </c>
    </row>
    <row r="208" spans="1:8">
      <c r="A208" s="1" t="s">
        <v>819</v>
      </c>
    </row>
    <row r="209" spans="1:8" ht="17" thickBot="1"/>
    <row r="210" spans="1:8" s="91" customFormat="1">
      <c r="A210" s="136" t="s">
        <v>828</v>
      </c>
      <c r="B210" s="137"/>
      <c r="C210" s="137"/>
      <c r="D210" s="137"/>
      <c r="E210" s="137"/>
      <c r="F210" s="137"/>
      <c r="G210" s="137"/>
      <c r="H210" s="138"/>
    </row>
    <row r="211" spans="1:8" s="91" customFormat="1">
      <c r="A211" s="139" t="s">
        <v>829</v>
      </c>
      <c r="H211" s="140"/>
    </row>
    <row r="212" spans="1:8" s="91" customFormat="1">
      <c r="A212" s="139" t="s">
        <v>2675</v>
      </c>
      <c r="H212" s="140"/>
    </row>
    <row r="213" spans="1:8" s="91" customFormat="1">
      <c r="A213" s="139"/>
      <c r="H213" s="140"/>
    </row>
    <row r="214" spans="1:8" s="91" customFormat="1" ht="17" thickBot="1">
      <c r="A214" s="141"/>
      <c r="B214" s="142"/>
      <c r="C214" s="142"/>
      <c r="D214" s="142"/>
      <c r="E214" s="142"/>
      <c r="F214" s="142"/>
      <c r="G214" s="142"/>
      <c r="H214" s="143"/>
    </row>
    <row r="215" spans="1:8" s="91" customFormat="1"/>
    <row r="216" spans="1:8" s="91" customFormat="1"/>
    <row r="219" spans="1:8" ht="17" thickBot="1"/>
    <row r="220" spans="1:8" ht="17" thickBot="1">
      <c r="A220" s="130" t="s">
        <v>830</v>
      </c>
      <c r="B220" s="131"/>
      <c r="C220" s="131"/>
      <c r="D220" s="131"/>
      <c r="E220" s="131"/>
      <c r="F220" s="131"/>
      <c r="G220" s="131"/>
      <c r="H220" s="132"/>
    </row>
    <row r="222" spans="1:8">
      <c r="A222" s="1" t="s">
        <v>835</v>
      </c>
    </row>
    <row r="223" spans="1:8">
      <c r="A223" s="1" t="s">
        <v>836</v>
      </c>
    </row>
    <row r="225" spans="1:8">
      <c r="A225" s="1" t="s">
        <v>831</v>
      </c>
    </row>
    <row r="226" spans="1:8">
      <c r="A226" s="1" t="s">
        <v>832</v>
      </c>
    </row>
    <row r="227" spans="1:8" s="91" customFormat="1">
      <c r="A227" s="91" t="s">
        <v>837</v>
      </c>
      <c r="E227" s="91" t="s">
        <v>878</v>
      </c>
    </row>
    <row r="228" spans="1:8" s="91" customFormat="1">
      <c r="A228" s="91" t="s">
        <v>838</v>
      </c>
      <c r="E228" s="91" t="s">
        <v>879</v>
      </c>
    </row>
    <row r="229" spans="1:8" s="91" customFormat="1">
      <c r="A229" s="91" t="s">
        <v>839</v>
      </c>
      <c r="E229" s="91" t="s">
        <v>880</v>
      </c>
    </row>
    <row r="230" spans="1:8" s="91" customFormat="1">
      <c r="A230" s="91" t="s">
        <v>840</v>
      </c>
      <c r="E230" s="91" t="s">
        <v>880</v>
      </c>
    </row>
    <row r="231" spans="1:8">
      <c r="A231" s="1" t="s">
        <v>833</v>
      </c>
      <c r="E231" s="257" t="s">
        <v>881</v>
      </c>
      <c r="F231" s="257"/>
      <c r="G231" s="257"/>
      <c r="H231" s="257"/>
    </row>
    <row r="234" spans="1:8">
      <c r="A234" s="1" t="s">
        <v>834</v>
      </c>
    </row>
    <row r="235" spans="1:8">
      <c r="A235" s="1" t="s">
        <v>841</v>
      </c>
      <c r="G235" s="257" t="s">
        <v>880</v>
      </c>
    </row>
    <row r="236" spans="1:8">
      <c r="A236" s="1" t="s">
        <v>842</v>
      </c>
      <c r="G236" s="257" t="s">
        <v>882</v>
      </c>
    </row>
    <row r="237" spans="1:8">
      <c r="A237" s="1" t="s">
        <v>843</v>
      </c>
      <c r="G237" s="257" t="s">
        <v>882</v>
      </c>
    </row>
    <row r="238" spans="1:8">
      <c r="A238" s="1" t="s">
        <v>862</v>
      </c>
    </row>
    <row r="240" spans="1:8">
      <c r="A240" s="91" t="s">
        <v>2676</v>
      </c>
    </row>
    <row r="241" spans="1:1">
      <c r="A241" s="1" t="s">
        <v>2677</v>
      </c>
    </row>
    <row r="242" spans="1:1">
      <c r="A242" s="1" t="s">
        <v>2678</v>
      </c>
    </row>
    <row r="243" spans="1:1">
      <c r="A243" s="1" t="s">
        <v>2679</v>
      </c>
    </row>
    <row r="244" spans="1:1">
      <c r="A244" s="1" t="s">
        <v>2680</v>
      </c>
    </row>
    <row r="245" spans="1:1">
      <c r="A245" s="1" t="s">
        <v>2681</v>
      </c>
    </row>
    <row r="246" spans="1:1">
      <c r="A246" s="1" t="s">
        <v>2682</v>
      </c>
    </row>
    <row r="247" spans="1:1">
      <c r="A247" s="1" t="s">
        <v>2683</v>
      </c>
    </row>
    <row r="249" spans="1:1">
      <c r="A249" s="1" t="s">
        <v>2684</v>
      </c>
    </row>
    <row r="251" spans="1:1">
      <c r="A251" s="12" t="s">
        <v>2685</v>
      </c>
    </row>
    <row r="256" spans="1:1">
      <c r="A256" s="12" t="s">
        <v>844</v>
      </c>
    </row>
    <row r="257" spans="1:6">
      <c r="A257" s="1" t="s">
        <v>883</v>
      </c>
      <c r="F257" s="257"/>
    </row>
    <row r="258" spans="1:6">
      <c r="A258" s="1" t="s">
        <v>845</v>
      </c>
      <c r="F258" s="257" t="s">
        <v>884</v>
      </c>
    </row>
    <row r="259" spans="1:6">
      <c r="A259" s="1" t="s">
        <v>848</v>
      </c>
      <c r="F259" s="257" t="s">
        <v>885</v>
      </c>
    </row>
    <row r="260" spans="1:6">
      <c r="A260" s="1" t="s">
        <v>846</v>
      </c>
      <c r="F260" s="257" t="s">
        <v>886</v>
      </c>
    </row>
    <row r="261" spans="1:6">
      <c r="A261" s="1" t="s">
        <v>847</v>
      </c>
      <c r="F261" s="257"/>
    </row>
    <row r="262" spans="1:6">
      <c r="F262" s="257"/>
    </row>
    <row r="263" spans="1:6">
      <c r="A263" s="91" t="s">
        <v>2686</v>
      </c>
      <c r="F263" s="257"/>
    </row>
    <row r="264" spans="1:6">
      <c r="A264" s="91" t="s">
        <v>2687</v>
      </c>
      <c r="F264" s="257"/>
    </row>
    <row r="265" spans="1:6">
      <c r="A265" s="91" t="s">
        <v>2688</v>
      </c>
      <c r="F265" s="257"/>
    </row>
    <row r="266" spans="1:6">
      <c r="A266" s="91"/>
      <c r="F266" s="257"/>
    </row>
    <row r="267" spans="1:6">
      <c r="A267" s="91" t="s">
        <v>2689</v>
      </c>
      <c r="F267" s="257"/>
    </row>
    <row r="268" spans="1:6">
      <c r="A268" s="91" t="s">
        <v>2690</v>
      </c>
      <c r="F268" s="257"/>
    </row>
    <row r="269" spans="1:6">
      <c r="A269" s="91" t="s">
        <v>2691</v>
      </c>
      <c r="F269" s="257"/>
    </row>
    <row r="270" spans="1:6">
      <c r="A270" s="91" t="s">
        <v>2692</v>
      </c>
      <c r="F270" s="257"/>
    </row>
    <row r="271" spans="1:6">
      <c r="A271" s="257"/>
      <c r="F271" s="257"/>
    </row>
    <row r="272" spans="1:6">
      <c r="A272" s="91" t="s">
        <v>1313</v>
      </c>
      <c r="F272" s="257"/>
    </row>
    <row r="273" spans="1:12">
      <c r="A273" s="257"/>
      <c r="F273" s="257"/>
    </row>
    <row r="274" spans="1:12">
      <c r="A274" s="257"/>
      <c r="F274" s="257"/>
    </row>
    <row r="275" spans="1:12">
      <c r="A275" s="257"/>
      <c r="F275" s="257"/>
    </row>
    <row r="276" spans="1:12">
      <c r="A276" s="257"/>
      <c r="F276" s="257"/>
    </row>
    <row r="277" spans="1:12">
      <c r="A277" s="257"/>
      <c r="F277" s="257"/>
    </row>
    <row r="278" spans="1:12">
      <c r="A278" s="257"/>
      <c r="F278" s="257"/>
    </row>
    <row r="280" spans="1:12">
      <c r="F280" s="1" t="s">
        <v>2695</v>
      </c>
    </row>
    <row r="281" spans="1:12">
      <c r="A281" s="12" t="s">
        <v>849</v>
      </c>
      <c r="F281" s="1" t="s">
        <v>2696</v>
      </c>
    </row>
    <row r="282" spans="1:12">
      <c r="A282" s="1" t="s">
        <v>2693</v>
      </c>
      <c r="F282" s="1" t="s">
        <v>2697</v>
      </c>
      <c r="H282" s="21"/>
      <c r="L282" s="21"/>
    </row>
    <row r="283" spans="1:12">
      <c r="A283" s="1" t="s">
        <v>2694</v>
      </c>
    </row>
    <row r="284" spans="1:12">
      <c r="F284" s="1" t="s">
        <v>2698</v>
      </c>
      <c r="J284" s="1" t="s">
        <v>2703</v>
      </c>
    </row>
    <row r="285" spans="1:12">
      <c r="F285" s="1" t="s">
        <v>2699</v>
      </c>
      <c r="J285" s="1" t="s">
        <v>2704</v>
      </c>
    </row>
    <row r="286" spans="1:12">
      <c r="A286" s="1" t="s">
        <v>850</v>
      </c>
      <c r="F286" s="1" t="s">
        <v>2700</v>
      </c>
      <c r="J286" s="1" t="s">
        <v>2708</v>
      </c>
    </row>
    <row r="287" spans="1:12">
      <c r="A287" s="1" t="s">
        <v>851</v>
      </c>
      <c r="F287" s="1" t="s">
        <v>2701</v>
      </c>
      <c r="J287" s="1" t="s">
        <v>2705</v>
      </c>
    </row>
    <row r="288" spans="1:12">
      <c r="A288" s="1" t="s">
        <v>852</v>
      </c>
      <c r="F288" s="1" t="s">
        <v>2702</v>
      </c>
      <c r="J288" s="1" t="s">
        <v>2706</v>
      </c>
    </row>
    <row r="289" spans="1:12">
      <c r="A289" s="1" t="s">
        <v>853</v>
      </c>
      <c r="J289" s="1" t="s">
        <v>2707</v>
      </c>
    </row>
    <row r="290" spans="1:12">
      <c r="A290" s="1" t="s">
        <v>854</v>
      </c>
    </row>
    <row r="292" spans="1:12">
      <c r="A292" s="257" t="s">
        <v>887</v>
      </c>
      <c r="B292" s="257"/>
      <c r="C292" s="257"/>
      <c r="D292" s="257"/>
      <c r="E292" s="257"/>
      <c r="F292" s="257"/>
      <c r="G292" s="257"/>
      <c r="H292" s="257" t="s">
        <v>888</v>
      </c>
      <c r="I292" s="257"/>
      <c r="J292" s="257"/>
      <c r="K292" s="257"/>
      <c r="L292" s="257" t="s">
        <v>888</v>
      </c>
    </row>
    <row r="293" spans="1:12" s="91" customFormat="1">
      <c r="A293" s="91" t="s">
        <v>2709</v>
      </c>
    </row>
    <row r="294" spans="1:12" s="91" customFormat="1">
      <c r="A294" s="91" t="s">
        <v>2710</v>
      </c>
    </row>
    <row r="295" spans="1:12" s="91" customFormat="1">
      <c r="A295" s="91" t="s">
        <v>2711</v>
      </c>
    </row>
    <row r="296" spans="1:12" s="91" customFormat="1"/>
    <row r="297" spans="1:12" s="91" customFormat="1">
      <c r="A297" s="91" t="s">
        <v>889</v>
      </c>
    </row>
    <row r="298" spans="1:12" ht="17" thickBot="1"/>
    <row r="299" spans="1:12" ht="17" thickBot="1">
      <c r="A299" s="130" t="s">
        <v>855</v>
      </c>
      <c r="B299" s="131"/>
      <c r="C299" s="131"/>
      <c r="D299" s="131"/>
      <c r="E299" s="131"/>
      <c r="F299" s="131"/>
      <c r="G299" s="131"/>
      <c r="H299" s="132"/>
    </row>
    <row r="301" spans="1:12">
      <c r="A301" s="1" t="s">
        <v>2712</v>
      </c>
    </row>
    <row r="302" spans="1:12">
      <c r="B302" s="1" t="s">
        <v>890</v>
      </c>
    </row>
    <row r="303" spans="1:12">
      <c r="D303" s="1" t="s">
        <v>891</v>
      </c>
      <c r="H303" s="1" t="s">
        <v>894</v>
      </c>
    </row>
    <row r="305" spans="1:8">
      <c r="A305" s="1" t="s">
        <v>2713</v>
      </c>
    </row>
    <row r="306" spans="1:8">
      <c r="B306" s="1" t="s">
        <v>892</v>
      </c>
    </row>
    <row r="307" spans="1:8">
      <c r="D307" s="1" t="s">
        <v>893</v>
      </c>
      <c r="H307" s="1" t="s">
        <v>895</v>
      </c>
    </row>
    <row r="308" spans="1:8" ht="17" thickBot="1"/>
    <row r="309" spans="1:8" ht="17" thickBot="1">
      <c r="A309" s="130" t="s">
        <v>856</v>
      </c>
      <c r="B309" s="131"/>
      <c r="C309" s="131"/>
      <c r="D309" s="131"/>
      <c r="E309" s="131"/>
      <c r="F309" s="131"/>
      <c r="G309" s="131"/>
      <c r="H309" s="132"/>
    </row>
    <row r="311" spans="1:8">
      <c r="A311" s="1" t="s">
        <v>857</v>
      </c>
    </row>
    <row r="312" spans="1:8">
      <c r="A312" s="1" t="s">
        <v>858</v>
      </c>
    </row>
    <row r="313" spans="1:8">
      <c r="A313" s="1" t="s">
        <v>859</v>
      </c>
    </row>
    <row r="314" spans="1:8" s="91" customFormat="1">
      <c r="A314" s="91" t="s">
        <v>860</v>
      </c>
      <c r="F314" s="91" t="s">
        <v>896</v>
      </c>
    </row>
    <row r="315" spans="1:8" s="91" customFormat="1">
      <c r="A315" s="91" t="s">
        <v>897</v>
      </c>
      <c r="F315" s="91" t="s">
        <v>898</v>
      </c>
    </row>
    <row r="316" spans="1:8" s="91" customFormat="1">
      <c r="A316" s="91" t="s">
        <v>861</v>
      </c>
      <c r="F316" s="91" t="s">
        <v>898</v>
      </c>
    </row>
    <row r="317" spans="1:8">
      <c r="A317" s="1" t="s">
        <v>862</v>
      </c>
    </row>
    <row r="318" spans="1:8">
      <c r="H318" s="1" t="s">
        <v>2715</v>
      </c>
    </row>
    <row r="319" spans="1:8">
      <c r="A319" s="1" t="s">
        <v>899</v>
      </c>
      <c r="G319" s="1" t="s">
        <v>2723</v>
      </c>
      <c r="H319" s="1" t="s">
        <v>2716</v>
      </c>
    </row>
    <row r="320" spans="1:8">
      <c r="H320" s="1" t="s">
        <v>2717</v>
      </c>
    </row>
    <row r="321" spans="1:9">
      <c r="A321" s="1" t="s">
        <v>863</v>
      </c>
      <c r="H321" s="1" t="s">
        <v>2718</v>
      </c>
    </row>
    <row r="322" spans="1:9">
      <c r="A322" s="1" t="s">
        <v>2714</v>
      </c>
      <c r="H322" s="1" t="s">
        <v>2719</v>
      </c>
    </row>
    <row r="323" spans="1:9">
      <c r="A323" s="1" t="s">
        <v>864</v>
      </c>
      <c r="H323" s="1" t="s">
        <v>2720</v>
      </c>
    </row>
    <row r="325" spans="1:9">
      <c r="A325" s="1" t="s">
        <v>2721</v>
      </c>
      <c r="G325" s="1" t="s">
        <v>2724</v>
      </c>
      <c r="H325" s="1" t="s">
        <v>2725</v>
      </c>
    </row>
    <row r="326" spans="1:9">
      <c r="A326" s="1" t="s">
        <v>2722</v>
      </c>
    </row>
    <row r="327" spans="1:9">
      <c r="I327" s="1" t="s">
        <v>2726</v>
      </c>
    </row>
    <row r="328" spans="1:9">
      <c r="A328" s="1" t="s">
        <v>900</v>
      </c>
      <c r="I328" s="1" t="s">
        <v>2727</v>
      </c>
    </row>
    <row r="329" spans="1:9">
      <c r="I329" s="1" t="s">
        <v>2728</v>
      </c>
    </row>
    <row r="330" spans="1:9">
      <c r="A330" s="1" t="s">
        <v>901</v>
      </c>
      <c r="I330" s="1" t="s">
        <v>2729</v>
      </c>
    </row>
    <row r="331" spans="1:9">
      <c r="I331" s="1" t="s">
        <v>2730</v>
      </c>
    </row>
    <row r="332" spans="1:9">
      <c r="A332" s="1" t="s">
        <v>902</v>
      </c>
    </row>
  </sheetData>
  <mergeCells count="1">
    <mergeCell ref="B104:D10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L266"/>
  <sheetViews>
    <sheetView rightToLeft="1" zoomScale="170" zoomScaleNormal="170" workbookViewId="0">
      <selection activeCell="D260" sqref="D260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2731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903</v>
      </c>
      <c r="B3" s="55"/>
      <c r="C3" s="55"/>
      <c r="D3" s="55"/>
      <c r="E3" s="55"/>
      <c r="F3" s="55"/>
      <c r="G3" s="55"/>
      <c r="H3" s="56"/>
    </row>
    <row r="4" spans="1:8">
      <c r="A4" s="7" t="s">
        <v>904</v>
      </c>
      <c r="H4" s="8"/>
    </row>
    <row r="5" spans="1:8">
      <c r="A5" s="7" t="s">
        <v>905</v>
      </c>
      <c r="H5" s="8"/>
    </row>
    <row r="6" spans="1:8">
      <c r="A6" s="7" t="s">
        <v>906</v>
      </c>
      <c r="H6" s="8"/>
    </row>
    <row r="7" spans="1:8">
      <c r="A7" s="7" t="s">
        <v>907</v>
      </c>
      <c r="H7" s="8"/>
    </row>
    <row r="8" spans="1:8">
      <c r="A8" s="7" t="s">
        <v>908</v>
      </c>
      <c r="H8" s="8"/>
    </row>
    <row r="9" spans="1:8">
      <c r="A9" s="7" t="s">
        <v>921</v>
      </c>
      <c r="H9" s="8"/>
    </row>
    <row r="10" spans="1:8" ht="17" thickBot="1">
      <c r="A10" s="9" t="s">
        <v>922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909</v>
      </c>
      <c r="B12" s="5"/>
      <c r="C12" s="5"/>
      <c r="D12" s="5"/>
      <c r="E12" s="5"/>
      <c r="F12" s="5"/>
      <c r="G12" s="5"/>
      <c r="H12" s="6"/>
    </row>
    <row r="13" spans="1:8">
      <c r="A13" s="7" t="s">
        <v>910</v>
      </c>
      <c r="H13" s="8"/>
    </row>
    <row r="14" spans="1:8" ht="17" thickBot="1">
      <c r="A14" s="9" t="s">
        <v>911</v>
      </c>
      <c r="B14" s="10"/>
      <c r="C14" s="10"/>
      <c r="D14" s="10"/>
      <c r="E14" s="10"/>
      <c r="F14" s="10"/>
      <c r="G14" s="10"/>
      <c r="H14" s="11"/>
    </row>
    <row r="16" spans="1:8">
      <c r="A16" s="158" t="s">
        <v>2732</v>
      </c>
      <c r="B16" s="158"/>
      <c r="C16" s="158"/>
      <c r="D16" s="158"/>
      <c r="E16" s="158"/>
      <c r="F16" s="158"/>
      <c r="G16" s="158"/>
      <c r="H16" s="158"/>
    </row>
    <row r="18" spans="1:1">
      <c r="A18" s="1" t="s">
        <v>2733</v>
      </c>
    </row>
    <row r="19" spans="1:1">
      <c r="A19" s="1" t="s">
        <v>2734</v>
      </c>
    </row>
    <row r="20" spans="1:1">
      <c r="A20" s="1" t="s">
        <v>2735</v>
      </c>
    </row>
    <row r="21" spans="1:1">
      <c r="A21" s="1" t="s">
        <v>2736</v>
      </c>
    </row>
    <row r="22" spans="1:1">
      <c r="A22" s="1" t="s">
        <v>2737</v>
      </c>
    </row>
    <row r="23" spans="1:1">
      <c r="A23" s="1" t="s">
        <v>2738</v>
      </c>
    </row>
    <row r="24" spans="1:1">
      <c r="A24" s="1" t="s">
        <v>2739</v>
      </c>
    </row>
    <row r="27" spans="1:1">
      <c r="A27" s="1" t="s">
        <v>2740</v>
      </c>
    </row>
    <row r="28" spans="1:1">
      <c r="A28" s="1" t="s">
        <v>2741</v>
      </c>
    </row>
    <row r="29" spans="1:1">
      <c r="A29" s="1" t="s">
        <v>2742</v>
      </c>
    </row>
    <row r="30" spans="1:1">
      <c r="A30" s="1" t="s">
        <v>2743</v>
      </c>
    </row>
    <row r="31" spans="1:1">
      <c r="A31" s="1" t="s">
        <v>2744</v>
      </c>
    </row>
    <row r="32" spans="1:1">
      <c r="A32" s="1" t="s">
        <v>2745</v>
      </c>
    </row>
    <row r="33" spans="1:9">
      <c r="A33" s="1" t="s">
        <v>2746</v>
      </c>
    </row>
    <row r="34" spans="1:9">
      <c r="A34" s="1" t="s">
        <v>2747</v>
      </c>
    </row>
    <row r="35" spans="1:9">
      <c r="A35" s="1" t="s">
        <v>2748</v>
      </c>
    </row>
    <row r="37" spans="1:9">
      <c r="A37" s="118" t="s">
        <v>2764</v>
      </c>
      <c r="B37" s="120"/>
      <c r="C37" s="120"/>
      <c r="D37" s="120"/>
      <c r="E37" s="120"/>
      <c r="F37" s="120"/>
      <c r="G37" s="120"/>
      <c r="H37" s="120"/>
    </row>
    <row r="38" spans="1:9">
      <c r="A38" s="12" t="s">
        <v>2749</v>
      </c>
    </row>
    <row r="39" spans="1:9">
      <c r="A39" s="12" t="s">
        <v>913</v>
      </c>
    </row>
    <row r="40" spans="1:9">
      <c r="A40" s="12" t="s">
        <v>914</v>
      </c>
    </row>
    <row r="41" spans="1:9" ht="17" thickBot="1"/>
    <row r="42" spans="1:9" ht="17" thickBot="1">
      <c r="A42" s="146" t="s">
        <v>915</v>
      </c>
      <c r="B42" s="147"/>
      <c r="C42" s="147"/>
      <c r="D42" s="147"/>
      <c r="E42" s="147"/>
      <c r="F42" s="147"/>
      <c r="G42" s="147"/>
      <c r="H42" s="148"/>
    </row>
    <row r="44" spans="1:9">
      <c r="A44" s="1" t="s">
        <v>924</v>
      </c>
      <c r="F44" s="21" t="s">
        <v>782</v>
      </c>
    </row>
    <row r="45" spans="1:9">
      <c r="A45" s="1" t="s">
        <v>925</v>
      </c>
    </row>
    <row r="46" spans="1:9">
      <c r="A46" s="1" t="s">
        <v>926</v>
      </c>
      <c r="D46" s="21"/>
    </row>
    <row r="47" spans="1:9">
      <c r="A47" s="1" t="s">
        <v>927</v>
      </c>
      <c r="H47" s="301" t="s">
        <v>2751</v>
      </c>
      <c r="I47" s="301"/>
    </row>
    <row r="48" spans="1:9">
      <c r="A48" s="1" t="s">
        <v>928</v>
      </c>
      <c r="G48" s="258" t="s">
        <v>2752</v>
      </c>
      <c r="H48" s="301"/>
      <c r="I48" s="301"/>
    </row>
    <row r="49" spans="1:9">
      <c r="A49" s="1" t="s">
        <v>929</v>
      </c>
    </row>
    <row r="51" spans="1:9">
      <c r="A51" s="1" t="s">
        <v>930</v>
      </c>
    </row>
    <row r="52" spans="1:9">
      <c r="A52" s="1" t="s">
        <v>931</v>
      </c>
      <c r="C52" s="1" t="s">
        <v>923</v>
      </c>
    </row>
    <row r="53" spans="1:9">
      <c r="A53" s="1" t="s">
        <v>932</v>
      </c>
    </row>
    <row r="54" spans="1:9">
      <c r="C54" s="21" t="s">
        <v>677</v>
      </c>
    </row>
    <row r="58" spans="1:9">
      <c r="A58" s="1" t="s">
        <v>933</v>
      </c>
    </row>
    <row r="59" spans="1:9">
      <c r="A59" s="1" t="s">
        <v>934</v>
      </c>
    </row>
    <row r="60" spans="1:9">
      <c r="A60" s="1" t="s">
        <v>935</v>
      </c>
    </row>
    <row r="61" spans="1:9">
      <c r="A61" s="1" t="s">
        <v>936</v>
      </c>
    </row>
    <row r="62" spans="1:9">
      <c r="A62" s="1" t="s">
        <v>937</v>
      </c>
    </row>
    <row r="63" spans="1:9" ht="17" thickBot="1"/>
    <row r="64" spans="1:9">
      <c r="A64" s="4" t="s">
        <v>2750</v>
      </c>
      <c r="B64" s="5"/>
      <c r="C64" s="5"/>
      <c r="D64" s="5"/>
      <c r="E64" s="5"/>
      <c r="F64" s="5"/>
      <c r="G64" s="5"/>
      <c r="H64" s="5"/>
      <c r="I64" s="6"/>
    </row>
    <row r="65" spans="1:9">
      <c r="A65" s="7" t="s">
        <v>938</v>
      </c>
      <c r="I65" s="8"/>
    </row>
    <row r="66" spans="1:9" ht="17" thickBot="1">
      <c r="A66" s="9" t="s">
        <v>939</v>
      </c>
      <c r="B66" s="10"/>
      <c r="C66" s="10"/>
      <c r="D66" s="10"/>
      <c r="E66" s="10"/>
      <c r="F66" s="10"/>
      <c r="G66" s="10"/>
      <c r="H66" s="10"/>
      <c r="I66" s="11"/>
    </row>
    <row r="67" spans="1:9" ht="17" thickBot="1"/>
    <row r="68" spans="1:9" ht="17" thickBot="1">
      <c r="A68" s="146" t="s">
        <v>916</v>
      </c>
      <c r="B68" s="147"/>
      <c r="C68" s="147"/>
      <c r="D68" s="147"/>
      <c r="E68" s="147"/>
      <c r="F68" s="147"/>
      <c r="G68" s="147"/>
      <c r="H68" s="148"/>
    </row>
    <row r="69" spans="1:9">
      <c r="A69" s="12"/>
    </row>
    <row r="70" spans="1:9">
      <c r="A70" s="84" t="s">
        <v>940</v>
      </c>
      <c r="F70" s="21" t="s">
        <v>782</v>
      </c>
      <c r="H70" s="1" t="s">
        <v>2753</v>
      </c>
    </row>
    <row r="71" spans="1:9">
      <c r="A71" s="84" t="s">
        <v>941</v>
      </c>
      <c r="F71" s="21"/>
    </row>
    <row r="72" spans="1:9">
      <c r="A72" s="84" t="s">
        <v>942</v>
      </c>
      <c r="H72" s="1" t="s">
        <v>2754</v>
      </c>
    </row>
    <row r="73" spans="1:9">
      <c r="A73" s="84" t="s">
        <v>943</v>
      </c>
      <c r="D73" s="21"/>
    </row>
    <row r="74" spans="1:9">
      <c r="A74" s="84" t="s">
        <v>944</v>
      </c>
    </row>
    <row r="75" spans="1:9">
      <c r="A75" s="84" t="s">
        <v>945</v>
      </c>
    </row>
    <row r="77" spans="1:9">
      <c r="H77" s="1" t="s">
        <v>2755</v>
      </c>
    </row>
    <row r="79" spans="1:9">
      <c r="C79" s="1" t="s">
        <v>923</v>
      </c>
    </row>
    <row r="80" spans="1:9">
      <c r="H80" s="1" t="s">
        <v>2756</v>
      </c>
    </row>
    <row r="81" spans="1:8">
      <c r="C81" s="21" t="s">
        <v>677</v>
      </c>
    </row>
    <row r="82" spans="1:8">
      <c r="H82" s="12" t="s">
        <v>2757</v>
      </c>
    </row>
    <row r="83" spans="1:8">
      <c r="H83" s="1" t="s">
        <v>2758</v>
      </c>
    </row>
    <row r="84" spans="1:8">
      <c r="H84" s="1" t="s">
        <v>2759</v>
      </c>
    </row>
    <row r="85" spans="1:8">
      <c r="A85" s="1" t="s">
        <v>946</v>
      </c>
      <c r="H85" s="1" t="s">
        <v>2760</v>
      </c>
    </row>
    <row r="86" spans="1:8">
      <c r="A86" s="309" t="s">
        <v>868</v>
      </c>
      <c r="B86" s="309"/>
      <c r="C86" s="309"/>
      <c r="D86" s="259" t="s">
        <v>800</v>
      </c>
      <c r="E86" s="83" t="s">
        <v>803</v>
      </c>
    </row>
    <row r="87" spans="1:8" ht="34">
      <c r="A87" s="260" t="s">
        <v>804</v>
      </c>
      <c r="B87" s="83"/>
      <c r="C87" s="83"/>
      <c r="D87" s="261" t="s">
        <v>802</v>
      </c>
      <c r="E87" s="262" t="s">
        <v>801</v>
      </c>
    </row>
    <row r="88" spans="1:8" ht="34">
      <c r="A88" s="260" t="s">
        <v>805</v>
      </c>
      <c r="B88" s="83"/>
      <c r="C88" s="83"/>
      <c r="D88" s="262" t="s">
        <v>806</v>
      </c>
      <c r="E88" s="262" t="s">
        <v>806</v>
      </c>
    </row>
    <row r="89" spans="1:8" ht="34">
      <c r="A89" s="83" t="s">
        <v>807</v>
      </c>
      <c r="B89" s="83"/>
      <c r="C89" s="83"/>
      <c r="D89" s="263" t="s">
        <v>801</v>
      </c>
      <c r="E89" s="262" t="s">
        <v>802</v>
      </c>
    </row>
    <row r="91" spans="1:8">
      <c r="A91" s="1" t="s">
        <v>947</v>
      </c>
    </row>
    <row r="92" spans="1:8">
      <c r="A92" s="1" t="s">
        <v>948</v>
      </c>
    </row>
    <row r="93" spans="1:8">
      <c r="A93" s="1" t="s">
        <v>949</v>
      </c>
    </row>
    <row r="95" spans="1:8">
      <c r="A95" s="1" t="s">
        <v>950</v>
      </c>
    </row>
    <row r="96" spans="1:8">
      <c r="A96" s="1" t="s">
        <v>952</v>
      </c>
    </row>
    <row r="97" spans="1:10">
      <c r="A97" s="1" t="s">
        <v>951</v>
      </c>
    </row>
    <row r="99" spans="1:10">
      <c r="A99" s="1" t="s">
        <v>953</v>
      </c>
    </row>
    <row r="100" spans="1:10">
      <c r="A100" s="1" t="s">
        <v>954</v>
      </c>
    </row>
    <row r="101" spans="1:10">
      <c r="A101" s="1" t="s">
        <v>955</v>
      </c>
    </row>
    <row r="102" spans="1:10" ht="17" thickBot="1"/>
    <row r="103" spans="1:10">
      <c r="A103" s="149" t="s">
        <v>917</v>
      </c>
      <c r="B103" s="150"/>
      <c r="C103" s="150"/>
      <c r="D103" s="150"/>
      <c r="E103" s="150"/>
      <c r="F103" s="150"/>
      <c r="G103" s="150"/>
      <c r="H103" s="151"/>
      <c r="J103" s="18" t="s">
        <v>2761</v>
      </c>
    </row>
    <row r="104" spans="1:10">
      <c r="A104" s="152" t="s">
        <v>918</v>
      </c>
      <c r="B104" s="3"/>
      <c r="C104" s="3"/>
      <c r="D104" s="3"/>
      <c r="E104" s="3"/>
      <c r="F104" s="3"/>
      <c r="G104" s="3"/>
      <c r="H104" s="153"/>
    </row>
    <row r="105" spans="1:10" ht="17" thickBot="1">
      <c r="A105" s="154" t="s">
        <v>919</v>
      </c>
      <c r="B105" s="155"/>
      <c r="C105" s="155"/>
      <c r="D105" s="155"/>
      <c r="E105" s="155"/>
      <c r="F105" s="155"/>
      <c r="G105" s="155"/>
      <c r="H105" s="156"/>
    </row>
    <row r="107" spans="1:10">
      <c r="F107" s="21" t="s">
        <v>782</v>
      </c>
    </row>
    <row r="108" spans="1:10">
      <c r="F108" s="21"/>
    </row>
    <row r="110" spans="1:10">
      <c r="D110" s="21"/>
    </row>
    <row r="118" spans="1:8">
      <c r="C118" s="21" t="s">
        <v>677</v>
      </c>
    </row>
    <row r="121" spans="1:8">
      <c r="A121" s="1" t="s">
        <v>956</v>
      </c>
    </row>
    <row r="122" spans="1:8">
      <c r="A122" s="1" t="s">
        <v>2762</v>
      </c>
      <c r="C122" s="1" t="s">
        <v>2763</v>
      </c>
    </row>
    <row r="123" spans="1:8" ht="17" thickBot="1"/>
    <row r="124" spans="1:8" ht="17" thickBot="1">
      <c r="A124" s="146" t="s">
        <v>920</v>
      </c>
      <c r="B124" s="147"/>
      <c r="C124" s="147"/>
      <c r="D124" s="147"/>
      <c r="E124" s="147"/>
      <c r="F124" s="147"/>
      <c r="G124" s="147"/>
      <c r="H124" s="148"/>
    </row>
    <row r="126" spans="1:8">
      <c r="A126" s="1" t="s">
        <v>957</v>
      </c>
    </row>
    <row r="127" spans="1:8">
      <c r="A127" s="1" t="s">
        <v>958</v>
      </c>
    </row>
    <row r="129" spans="1:11">
      <c r="A129" s="1" t="s">
        <v>959</v>
      </c>
    </row>
    <row r="131" spans="1:11">
      <c r="A131" s="118" t="s">
        <v>2765</v>
      </c>
      <c r="B131" s="120"/>
      <c r="C131" s="120"/>
      <c r="D131" s="120"/>
      <c r="E131" s="120"/>
      <c r="F131" s="120"/>
      <c r="G131" s="120"/>
      <c r="H131" s="120"/>
    </row>
    <row r="132" spans="1:11">
      <c r="A132" s="12" t="s">
        <v>961</v>
      </c>
      <c r="I132" s="1" t="s">
        <v>2768</v>
      </c>
    </row>
    <row r="133" spans="1:11">
      <c r="A133" s="12" t="s">
        <v>962</v>
      </c>
      <c r="J133" s="1" t="s">
        <v>2769</v>
      </c>
    </row>
    <row r="134" spans="1:11">
      <c r="A134" s="12" t="s">
        <v>963</v>
      </c>
      <c r="J134" s="1" t="s">
        <v>2770</v>
      </c>
    </row>
    <row r="135" spans="1:11" ht="17" thickBot="1"/>
    <row r="136" spans="1:11">
      <c r="A136" s="149" t="s">
        <v>964</v>
      </c>
      <c r="B136" s="150"/>
      <c r="C136" s="150"/>
      <c r="D136" s="150"/>
      <c r="E136" s="150"/>
      <c r="F136" s="150"/>
      <c r="G136" s="150"/>
      <c r="H136" s="151"/>
    </row>
    <row r="137" spans="1:11" ht="17" thickBot="1">
      <c r="A137" s="154" t="s">
        <v>965</v>
      </c>
      <c r="B137" s="155"/>
      <c r="C137" s="155"/>
      <c r="D137" s="155"/>
      <c r="E137" s="155"/>
      <c r="F137" s="155"/>
      <c r="G137" s="155"/>
      <c r="H137" s="156"/>
    </row>
    <row r="139" spans="1:11" ht="17" thickBot="1">
      <c r="A139" s="157" t="s">
        <v>2766</v>
      </c>
      <c r="B139" s="157"/>
      <c r="E139" s="157" t="s">
        <v>2767</v>
      </c>
      <c r="F139" s="157"/>
    </row>
    <row r="140" spans="1:11">
      <c r="I140" s="4" t="s">
        <v>2771</v>
      </c>
      <c r="J140" s="5"/>
      <c r="K140" s="6"/>
    </row>
    <row r="141" spans="1:11">
      <c r="I141" s="7"/>
      <c r="J141" s="21" t="s">
        <v>2723</v>
      </c>
      <c r="K141" s="264" t="s">
        <v>2724</v>
      </c>
    </row>
    <row r="142" spans="1:11">
      <c r="I142" s="7"/>
      <c r="J142" s="197" t="s">
        <v>2772</v>
      </c>
      <c r="K142" s="265" t="s">
        <v>2773</v>
      </c>
    </row>
    <row r="143" spans="1:11">
      <c r="I143" s="7" t="s">
        <v>2774</v>
      </c>
      <c r="J143" s="21" t="s">
        <v>757</v>
      </c>
      <c r="K143" s="264" t="s">
        <v>2777</v>
      </c>
    </row>
    <row r="144" spans="1:11">
      <c r="I144" s="7" t="s">
        <v>2775</v>
      </c>
      <c r="J144" s="21" t="s">
        <v>1757</v>
      </c>
      <c r="K144" s="264" t="s">
        <v>1757</v>
      </c>
    </row>
    <row r="145" spans="1:11">
      <c r="I145" s="7" t="s">
        <v>2776</v>
      </c>
      <c r="J145" s="21" t="s">
        <v>2779</v>
      </c>
      <c r="K145" s="264" t="s">
        <v>2778</v>
      </c>
    </row>
    <row r="146" spans="1:11">
      <c r="I146" s="7"/>
      <c r="K146" s="8"/>
    </row>
    <row r="147" spans="1:11">
      <c r="I147" s="7"/>
      <c r="K147" s="8"/>
    </row>
    <row r="148" spans="1:11">
      <c r="I148" s="266" t="s">
        <v>2780</v>
      </c>
      <c r="J148" s="21" t="s">
        <v>2782</v>
      </c>
      <c r="K148" s="264" t="s">
        <v>2785</v>
      </c>
    </row>
    <row r="149" spans="1:11">
      <c r="I149" s="266" t="s">
        <v>1766</v>
      </c>
      <c r="J149" s="21" t="s">
        <v>2783</v>
      </c>
      <c r="K149" s="264" t="s">
        <v>2786</v>
      </c>
    </row>
    <row r="150" spans="1:11" ht="17" thickBot="1">
      <c r="I150" s="267" t="s">
        <v>2781</v>
      </c>
      <c r="J150" s="242" t="s">
        <v>2784</v>
      </c>
      <c r="K150" s="268" t="s">
        <v>2787</v>
      </c>
    </row>
    <row r="155" spans="1:11">
      <c r="A155" s="1" t="s">
        <v>969</v>
      </c>
    </row>
    <row r="156" spans="1:11">
      <c r="A156" s="1" t="s">
        <v>970</v>
      </c>
    </row>
    <row r="157" spans="1:11">
      <c r="A157" s="1" t="s">
        <v>971</v>
      </c>
    </row>
    <row r="158" spans="1:11">
      <c r="A158" s="1" t="s">
        <v>972</v>
      </c>
    </row>
    <row r="159" spans="1:11">
      <c r="A159" s="1" t="s">
        <v>973</v>
      </c>
    </row>
    <row r="161" spans="1:12">
      <c r="A161" s="1" t="s">
        <v>974</v>
      </c>
    </row>
    <row r="162" spans="1:12">
      <c r="A162" s="1" t="s">
        <v>975</v>
      </c>
    </row>
    <row r="163" spans="1:12">
      <c r="A163" s="1" t="s">
        <v>976</v>
      </c>
    </row>
    <row r="164" spans="1:12">
      <c r="A164" s="1" t="s">
        <v>977</v>
      </c>
    </row>
    <row r="165" spans="1:12">
      <c r="A165" s="1" t="s">
        <v>978</v>
      </c>
    </row>
    <row r="167" spans="1:12" ht="17" thickBot="1"/>
    <row r="168" spans="1:12" ht="17" thickBot="1">
      <c r="A168" s="146" t="s">
        <v>966</v>
      </c>
      <c r="B168" s="147"/>
      <c r="C168" s="147"/>
      <c r="D168" s="147"/>
      <c r="E168" s="147"/>
      <c r="F168" s="147"/>
      <c r="G168" s="147"/>
      <c r="H168" s="148"/>
    </row>
    <row r="170" spans="1:12" ht="17" thickBot="1">
      <c r="A170" s="157" t="s">
        <v>967</v>
      </c>
      <c r="B170" s="157"/>
      <c r="E170" s="157" t="s">
        <v>968</v>
      </c>
      <c r="F170" s="157"/>
    </row>
    <row r="171" spans="1:12">
      <c r="A171" s="1" t="s">
        <v>2788</v>
      </c>
      <c r="E171" s="1" t="s">
        <v>2790</v>
      </c>
      <c r="J171" s="4" t="s">
        <v>2771</v>
      </c>
      <c r="K171" s="5"/>
      <c r="L171" s="6"/>
    </row>
    <row r="172" spans="1:12">
      <c r="A172" s="1" t="s">
        <v>2789</v>
      </c>
      <c r="E172" s="1" t="s">
        <v>2791</v>
      </c>
      <c r="J172" s="7"/>
      <c r="K172" s="21" t="s">
        <v>2723</v>
      </c>
      <c r="L172" s="264" t="s">
        <v>2724</v>
      </c>
    </row>
    <row r="173" spans="1:12">
      <c r="J173" s="7"/>
      <c r="K173" s="197" t="s">
        <v>2772</v>
      </c>
      <c r="L173" s="265" t="s">
        <v>2773</v>
      </c>
    </row>
    <row r="174" spans="1:12">
      <c r="J174" s="7" t="s">
        <v>2774</v>
      </c>
      <c r="K174" s="21" t="s">
        <v>2792</v>
      </c>
      <c r="L174" s="264" t="s">
        <v>2805</v>
      </c>
    </row>
    <row r="175" spans="1:12">
      <c r="J175" s="7" t="s">
        <v>2775</v>
      </c>
      <c r="K175" s="21" t="s">
        <v>2702</v>
      </c>
      <c r="L175" s="264" t="s">
        <v>2702</v>
      </c>
    </row>
    <row r="176" spans="1:12">
      <c r="J176" s="7" t="s">
        <v>2776</v>
      </c>
      <c r="K176" s="21" t="s">
        <v>2779</v>
      </c>
      <c r="L176" s="264" t="s">
        <v>2803</v>
      </c>
    </row>
    <row r="177" spans="1:12">
      <c r="J177" s="7"/>
      <c r="L177" s="8"/>
    </row>
    <row r="178" spans="1:12">
      <c r="J178" s="7"/>
      <c r="L178" s="8"/>
    </row>
    <row r="179" spans="1:12">
      <c r="J179" s="266" t="s">
        <v>2793</v>
      </c>
      <c r="K179" s="21" t="s">
        <v>2794</v>
      </c>
      <c r="L179" s="264" t="s">
        <v>1816</v>
      </c>
    </row>
    <row r="180" spans="1:12">
      <c r="J180" s="266" t="s">
        <v>2795</v>
      </c>
      <c r="K180" s="21" t="s">
        <v>2795</v>
      </c>
      <c r="L180" s="264" t="s">
        <v>2795</v>
      </c>
    </row>
    <row r="181" spans="1:12" ht="17" thickBot="1">
      <c r="J181" s="267" t="s">
        <v>2804</v>
      </c>
      <c r="K181" s="242" t="s">
        <v>2803</v>
      </c>
      <c r="L181" s="268" t="s">
        <v>2796</v>
      </c>
    </row>
    <row r="183" spans="1:12">
      <c r="J183" s="1" t="s">
        <v>2797</v>
      </c>
    </row>
    <row r="184" spans="1:12">
      <c r="J184" s="1" t="s">
        <v>2798</v>
      </c>
    </row>
    <row r="185" spans="1:12">
      <c r="J185" s="1" t="s">
        <v>2799</v>
      </c>
    </row>
    <row r="187" spans="1:12">
      <c r="A187" s="1" t="s">
        <v>979</v>
      </c>
      <c r="J187" s="1" t="s">
        <v>2800</v>
      </c>
    </row>
    <row r="188" spans="1:12">
      <c r="A188" s="1" t="s">
        <v>980</v>
      </c>
      <c r="J188" s="1" t="s">
        <v>2801</v>
      </c>
    </row>
    <row r="189" spans="1:12">
      <c r="A189" s="1" t="s">
        <v>981</v>
      </c>
      <c r="J189" s="1" t="s">
        <v>2802</v>
      </c>
    </row>
    <row r="191" spans="1:12">
      <c r="A191" s="1" t="s">
        <v>982</v>
      </c>
    </row>
    <row r="192" spans="1:12">
      <c r="A192" s="1" t="s">
        <v>983</v>
      </c>
    </row>
    <row r="193" spans="1:9">
      <c r="A193" s="1" t="s">
        <v>2806</v>
      </c>
    </row>
    <row r="194" spans="1:9">
      <c r="A194" s="12" t="s">
        <v>984</v>
      </c>
    </row>
    <row r="196" spans="1:9">
      <c r="A196" s="118" t="s">
        <v>2807</v>
      </c>
      <c r="B196" s="120"/>
      <c r="C196" s="120"/>
      <c r="D196" s="120"/>
      <c r="E196" s="120"/>
      <c r="F196" s="120"/>
      <c r="G196" s="120"/>
      <c r="H196" s="120"/>
    </row>
    <row r="198" spans="1:9">
      <c r="A198" s="1" t="s">
        <v>986</v>
      </c>
    </row>
    <row r="199" spans="1:9">
      <c r="A199" s="1" t="s">
        <v>987</v>
      </c>
    </row>
    <row r="200" spans="1:9">
      <c r="A200" s="1" t="s">
        <v>989</v>
      </c>
    </row>
    <row r="202" spans="1:9">
      <c r="A202" s="158" t="s">
        <v>2808</v>
      </c>
      <c r="B202" s="158"/>
      <c r="C202" s="158"/>
      <c r="D202" s="158"/>
      <c r="E202" s="158"/>
      <c r="F202" s="158"/>
      <c r="G202" s="158"/>
      <c r="H202" s="158"/>
    </row>
    <row r="203" spans="1:9">
      <c r="A203" s="158" t="s">
        <v>988</v>
      </c>
      <c r="B203" s="158"/>
      <c r="C203" s="158"/>
      <c r="D203" s="158"/>
      <c r="E203" s="158"/>
      <c r="F203" s="158"/>
      <c r="G203" s="158"/>
      <c r="H203" s="158"/>
    </row>
    <row r="205" spans="1:9">
      <c r="A205" s="1" t="s">
        <v>2809</v>
      </c>
      <c r="I205" s="1" t="s">
        <v>2814</v>
      </c>
    </row>
    <row r="206" spans="1:9">
      <c r="I206" s="1" t="s">
        <v>2810</v>
      </c>
    </row>
    <row r="207" spans="1:9">
      <c r="I207" s="1" t="s">
        <v>2811</v>
      </c>
    </row>
    <row r="208" spans="1:9">
      <c r="I208" s="1" t="s">
        <v>2812</v>
      </c>
    </row>
    <row r="209" spans="1:9">
      <c r="I209" s="1" t="s">
        <v>2813</v>
      </c>
    </row>
    <row r="218" spans="1:9">
      <c r="A218" s="1" t="s">
        <v>990</v>
      </c>
    </row>
    <row r="220" spans="1:9">
      <c r="G220" s="1" t="s">
        <v>2815</v>
      </c>
    </row>
    <row r="221" spans="1:9">
      <c r="G221" s="1" t="s">
        <v>2816</v>
      </c>
    </row>
    <row r="222" spans="1:9">
      <c r="G222" s="1" t="s">
        <v>2817</v>
      </c>
    </row>
    <row r="230" spans="1:1">
      <c r="A230" s="1" t="s">
        <v>991</v>
      </c>
    </row>
    <row r="231" spans="1:1">
      <c r="A231" s="1" t="s">
        <v>992</v>
      </c>
    </row>
    <row r="232" spans="1:1">
      <c r="A232" s="1" t="s">
        <v>993</v>
      </c>
    </row>
    <row r="233" spans="1:1">
      <c r="A233" s="1" t="s">
        <v>994</v>
      </c>
    </row>
    <row r="235" spans="1:1">
      <c r="A235" s="1" t="s">
        <v>995</v>
      </c>
    </row>
    <row r="236" spans="1:1">
      <c r="A236" s="1" t="s">
        <v>996</v>
      </c>
    </row>
    <row r="237" spans="1:1">
      <c r="A237" s="1" t="s">
        <v>997</v>
      </c>
    </row>
    <row r="239" spans="1:1">
      <c r="A239" s="1" t="s">
        <v>998</v>
      </c>
    </row>
    <row r="241" spans="1:7">
      <c r="A241" s="1" t="s">
        <v>999</v>
      </c>
      <c r="G241" s="1" t="s">
        <v>1000</v>
      </c>
    </row>
    <row r="242" spans="1:7">
      <c r="A242" s="1" t="s">
        <v>2818</v>
      </c>
      <c r="G242" s="1" t="s">
        <v>2819</v>
      </c>
    </row>
    <row r="253" spans="1:7">
      <c r="A253" s="1" t="s">
        <v>1001</v>
      </c>
    </row>
    <row r="254" spans="1:7">
      <c r="A254" s="1" t="s">
        <v>1002</v>
      </c>
    </row>
    <row r="255" spans="1:7">
      <c r="A255" s="1" t="s">
        <v>1003</v>
      </c>
    </row>
    <row r="257" spans="1:8">
      <c r="A257" s="12" t="s">
        <v>1004</v>
      </c>
    </row>
    <row r="258" spans="1:8">
      <c r="A258" s="12" t="s">
        <v>1005</v>
      </c>
      <c r="E258" s="1" t="s">
        <v>2820</v>
      </c>
    </row>
    <row r="259" spans="1:8">
      <c r="A259" s="12" t="s">
        <v>1006</v>
      </c>
      <c r="E259" s="1" t="s">
        <v>2823</v>
      </c>
    </row>
    <row r="260" spans="1:8">
      <c r="A260" s="12" t="s">
        <v>1007</v>
      </c>
      <c r="E260" s="1" t="s">
        <v>2822</v>
      </c>
    </row>
    <row r="261" spans="1:8">
      <c r="A261" s="12" t="s">
        <v>1008</v>
      </c>
      <c r="E261" s="1" t="s">
        <v>2821</v>
      </c>
    </row>
    <row r="263" spans="1:8">
      <c r="A263" s="158" t="s">
        <v>2824</v>
      </c>
      <c r="B263" s="158"/>
      <c r="C263" s="158"/>
      <c r="D263" s="158"/>
      <c r="E263" s="158"/>
      <c r="F263" s="158"/>
      <c r="G263" s="158"/>
      <c r="H263" s="158"/>
    </row>
    <row r="265" spans="1:8">
      <c r="A265" s="1" t="s">
        <v>1009</v>
      </c>
    </row>
    <row r="266" spans="1:8">
      <c r="A266" s="1" t="s">
        <v>1010</v>
      </c>
    </row>
  </sheetData>
  <mergeCells count="2">
    <mergeCell ref="A86:C86"/>
    <mergeCell ref="H47:I4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Exercise 9 New</vt:lpstr>
      <vt:lpstr>Exercise 10 New</vt:lpstr>
      <vt:lpstr>Exercise 11 - Ques from Exam2</vt:lpstr>
      <vt:lpstr>Exercise 12 - Q from Exams 1+2</vt:lpstr>
      <vt:lpstr>Misc. Questions from Exam 3</vt:lpstr>
      <vt:lpstr>Misc. Questions from Exam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2025-07-01T17:48:55Z</dcterms:modified>
</cp:coreProperties>
</file>